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9D0C05A0-927A-4C47-A189-420AEE965B18}"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E51" i="35" s="1"/>
  <c r="F50" i="35"/>
  <c r="E50" i="35"/>
  <c r="F49" i="35"/>
  <c r="E49" i="35" s="1"/>
  <c r="F48" i="35"/>
  <c r="F47" i="35"/>
  <c r="E47" i="35" s="1"/>
  <c r="F43" i="35"/>
  <c r="F39" i="35"/>
  <c r="E39" i="35" s="1"/>
  <c r="F37" i="35"/>
  <c r="E37" i="35" s="1"/>
  <c r="F36" i="35"/>
  <c r="E36" i="35"/>
  <c r="F35" i="35"/>
  <c r="E35" i="35"/>
  <c r="F33" i="35"/>
  <c r="E33" i="35"/>
  <c r="F32" i="35"/>
  <c r="E32" i="35" s="1"/>
  <c r="F31" i="35"/>
  <c r="E31" i="35"/>
  <c r="F30" i="35"/>
  <c r="E30" i="35"/>
  <c r="F29" i="35"/>
  <c r="E29" i="35"/>
  <c r="F26" i="35"/>
  <c r="E26" i="35" s="1"/>
  <c r="F25" i="35"/>
  <c r="F24" i="35"/>
  <c r="F22" i="35"/>
  <c r="E22" i="35" s="1"/>
  <c r="F21" i="35"/>
  <c r="E21" i="35" s="1"/>
  <c r="F20" i="35"/>
  <c r="E20" i="35"/>
  <c r="F19" i="35"/>
  <c r="E19" i="35"/>
  <c r="F18" i="35"/>
  <c r="E18" i="35" s="1"/>
  <c r="F16" i="35"/>
  <c r="E16" i="35" s="1"/>
  <c r="F15" i="35"/>
  <c r="E15" i="35"/>
  <c r="F14" i="35"/>
  <c r="E14" i="35"/>
  <c r="F13" i="35"/>
  <c r="E13" i="35" s="1"/>
  <c r="F12" i="35"/>
  <c r="E12" i="35" s="1"/>
  <c r="B69" i="35" s="1"/>
  <c r="F10" i="35"/>
  <c r="E10" i="35"/>
  <c r="F9" i="35"/>
  <c r="F8" i="35"/>
  <c r="E8" i="35"/>
  <c r="F7" i="35"/>
  <c r="E7" i="35"/>
  <c r="F6" i="35"/>
  <c r="E6" i="35"/>
  <c r="F5" i="35"/>
  <c r="E5" i="35" s="1"/>
  <c r="F4" i="35"/>
  <c r="E4" i="35" s="1"/>
  <c r="F3" i="35"/>
  <c r="C60" i="35" s="1"/>
  <c r="F2" i="35"/>
  <c r="E53" i="35"/>
  <c r="E48" i="35"/>
  <c r="E43" i="35"/>
  <c r="C67" i="35"/>
  <c r="C65" i="35"/>
  <c r="E25" i="35"/>
  <c r="E24" i="35"/>
  <c r="C71" i="35"/>
  <c r="E9" i="35"/>
  <c r="C58" i="35"/>
  <c r="E2" i="35"/>
  <c r="B63" i="35" l="1"/>
  <c r="B67" i="35"/>
  <c r="D67" i="35" s="1"/>
  <c r="B66" i="35"/>
  <c r="B61" i="35"/>
  <c r="C62" i="35"/>
  <c r="C66" i="35"/>
  <c r="D66" i="35" s="1"/>
  <c r="C63" i="35"/>
  <c r="B65" i="35"/>
  <c r="D65" i="35" s="1"/>
  <c r="B62" i="35"/>
  <c r="B59" i="35"/>
  <c r="C64" i="35"/>
  <c r="E3" i="35"/>
  <c r="B58" i="35" s="1"/>
  <c r="D58" i="35" s="1"/>
  <c r="C59" i="35"/>
  <c r="C70" i="35"/>
  <c r="F56" i="35"/>
  <c r="C69" i="35"/>
  <c r="D69" i="35" s="1"/>
  <c r="B72" i="35"/>
  <c r="C61" i="35"/>
  <c r="C72" i="35"/>
  <c r="D63" i="35" l="1"/>
  <c r="D59" i="35"/>
  <c r="D61" i="35"/>
  <c r="D62" i="35"/>
  <c r="E56" i="35"/>
  <c r="D72" i="35"/>
  <c r="B64" i="35"/>
  <c r="D64" i="35" s="1"/>
  <c r="B71" i="35"/>
  <c r="D71" i="35" s="1"/>
  <c r="B70" i="35"/>
  <c r="D70" i="35" s="1"/>
  <c r="B60" i="35"/>
  <c r="D60"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<sst xmlns="http://schemas.openxmlformats.org/spreadsheetml/2006/main" count="1095" uniqueCount="521">
  <si>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</si>
  <si>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</si>
  <si>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</si>
  <si>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</si>
  <si>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</si>
  <si>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</si>
  <si>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</si>
  <si>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</si>
  <si>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</si>
  <si>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</si>
  <si>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</si>
  <si>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</si>
  <si>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</si>
  <si>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</si>
  <si>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</si>
  <si>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</si>
  <si>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</si>
  <si>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</si>
  <si>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</si>
  <si>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</si>
  <si>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</si>
  <si>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</si>
  <si>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</si>
  <si>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</si>
  <si>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</si>
  <si>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</si>
  <si>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</si>
  <si>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</si>
  <si>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</si>
  <si>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</si>
  <si>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</si>
  <si>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</si>
  <si>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</si>
  <si>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</si>
  <si>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</si>
  <si>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</si>
  <si>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</si>
  <si>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</si>
  <si>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</si>
  <si>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</si>
  <si>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</si>
  <si>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</si>
  <si>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</si>
  <si>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</si>
  <si>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</si>
  <si>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</si>
  <si>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</si>
  <si>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</si>
  <si>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</si>
  <si>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</si>
  <si>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</si>
  <si>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</si>
  <si>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</si>
  <si>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</si>
  <si>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</si>
  <si>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</si>
  <si>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</si>
  <si>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</si>
  <si>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</si>
  <si>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</si>
  <si>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</si>
  <si>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</si>
  <si>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</si>
  <si>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</si>
  <si>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</si>
  <si>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</si>
  <si>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</si>
  <si>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</si>
  <si>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</si>
  <si>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</si>
  <si>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</si>
  <si>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</si>
  <si>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</si>
  <si>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</si>
  <si>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</si>
  <si>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</si>
  <si>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</si>
  <si>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</si>
  <si>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</si>
  <si>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</si>
  <si>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</si>
  <si>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</si>
  <si>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</si>
  <si>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</si>
  <si>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</si>
  <si>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</si>
  <si>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</si>
  <si>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</si>
  <si>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</si>
  <si>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</si>
  <si>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</si>
  <si>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</si>
  <si>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</si>
  <si>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</si>
  <si>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</si>
  <si>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</si>
  <si>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</si>
  <si>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</si>
  <si>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</si>
  <si>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</si>
  <si>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</si>
  <si>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</si>
  <si>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</si>
  <si>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</si>
  <si>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</si>
  <si>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</si>
  <si>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</si>
  <si>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</si>
  <si>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</si>
  <si>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</si>
  <si>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</si>
  <si>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</si>
  <si>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</si>
  <si>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</si>
  <si>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</si>
  <si>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</si>
  <si>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</si>
  <si>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</si>
  <si>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</si>
  <si>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</si>
  <si>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</si>
  <si>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</si>
  <si>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</si>
  <si>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</si>
  <si>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</si>
  <si>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</si>
  <si>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</si>
  <si>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</si>
  <si>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</si>
  <si>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</si>
  <si>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</si>
  <si>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</si>
  <si>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</si>
  <si>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</si>
  <si>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</si>
  <si>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</si>
  <si>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</si>
  <si>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</si>
  <si>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</si>
  <si>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</si>
  <si>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</si>
  <si>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</si>
  <si>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</si>
  <si>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</si>
  <si>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</si>
  <si>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</si>
  <si>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</si>
  <si>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</si>
  <si>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</si>
  <si>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</si>
  <si>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</si>
  <si>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</si>
  <si>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</si>
  <si>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</si>
  <si>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</si>
  <si>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</si>
  <si>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</si>
  <si>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</si>
  <si>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</si>
  <si>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</si>
  <si>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</si>
  <si>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</si>
  <si>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</si>
  <si>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</si>
  <si>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</si>
  <si>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</si>
  <si>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</si>
  <si>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</si>
  <si>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</si>
  <si>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</si>
  <si>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</si>
  <si>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</si>
  <si>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</si>
  <si>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</si>
  <si>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</si>
  <si>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</si>
  <si>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</si>
  <si>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</si>
  <si>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</si>
  <si>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</si>
  <si>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</si>
  <si>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</si>
  <si>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</si>
  <si>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</si>
  <si>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</si>
  <si>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</si>
  <si>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</si>
  <si>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</si>
  <si>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</si>
  <si>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</si>
  <si>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</si>
  <si>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</si>
  <si>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</si>
  <si>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</si>
  <si>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</si>
  <si>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</si>
  <si>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</si>
  <si>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</si>
  <si>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</si>
  <si>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</si>
  <si>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</si>
  <si>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</si>
  <si>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</si>
  <si>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</si>
  <si>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</si>
  <si>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</si>
  <si>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</si>
  <si>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</si>
  <si>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</si>
  <si>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</si>
  <si>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</si>
  <si>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</si>
  <si>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</si>
  <si>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</si>
  <si>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</si>
  <si>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</si>
  <si>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</si>
  <si>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</si>
  <si>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</si>
  <si>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</si>
  <si>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</si>
  <si>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</si>
  <si>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</si>
  <si>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</si>
  <si>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</si>
  <si>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</si>
  <si>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</si>
  <si>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</si>
  <si>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</si>
  <si>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</si>
  <si>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</si>
  <si>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</si>
  <si>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</si>
  <si>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</si>
  <si>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</si>
  <si>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</si>
  <si>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</si>
  <si>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</si>
  <si>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</si>
  <si>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</si>
  <si>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</si>
  <si>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</si>
  <si>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</si>
  <si>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</si>
  <si>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</si>
  <si>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</si>
  <si>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</si>
  <si>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</si>
  <si>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</si>
  <si>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</si>
  <si>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</si>
  <si>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</si>
  <si>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</si>
  <si>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</si>
  <si>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</si>
  <si>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</si>
  <si>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</si>
  <si>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</si>
  <si>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</si>
  <si>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</si>
  <si>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</si>
  <si>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</si>
  <si>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</si>
  <si>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</si>
  <si>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</si>
  <si>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</si>
  <si>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</si>
  <si>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</si>
  <si>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</si>
  <si>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</si>
  <si>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</si>
  <si>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</si>
  <si>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</si>
  <si>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</si>
  <si>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</si>
  <si>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</si>
  <si>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</si>
  <si>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</si>
  <si>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</si>
  <si>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</si>
  <si>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</si>
  <si>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</si>
  <si>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</si>
  <si>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</si>
  <si>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</si>
  <si>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</si>
  <si>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</si>
  <si>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</si>
  <si>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</si>
  <si>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</si>
  <si>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</si>
  <si>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</si>
  <si>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</si>
  <si>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</si>
  <si>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</si>
  <si>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</si>
  <si>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</si>
  <si>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</si>
  <si>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</si>
  <si>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</si>
  <si>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</si>
  <si>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</si>
  <si>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</si>
  <si>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</si>
  <si>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</si>
  <si>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</si>
  <si>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</si>
  <si>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</si>
  <si>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</si>
  <si>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</si>
  <si>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</si>
  <si>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</si>
  <si>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</si>
  <si>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</si>
  <si>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</si>
  <si>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</si>
  <si>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</si>
  <si>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</si>
  <si>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</si>
  <si>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</si>
  <si>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</si>
  <si>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</si>
  <si>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</si>
  <si>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</si>
  <si>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</si>
  <si>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</si>
  <si>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</si>
  <si>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</si>
  <si>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</si>
  <si>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</si>
  <si>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</si>
  <si>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</si>
  <si>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</si>
  <si>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</si>
  <si>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</si>
  <si>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</si>
  <si>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</si>
  <si>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</si>
  <si>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</si>
  <si>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</si>
  <si>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</si>
  <si>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</si>
  <si>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</si>
  <si>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</si>
  <si>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</si>
  <si>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</si>
  <si>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</si>
  <si>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</si>
  <si>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</si>
  <si>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</si>
  <si>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</si>
  <si>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</si>
  <si>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</si>
  <si>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</si>
  <si>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</si>
  <si>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</si>
  <si>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</si>
  <si>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</si>
  <si>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</si>
  <si>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</si>
  <si>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</si>
  <si>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</si>
  <si>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</si>
  <si>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</si>
  <si>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</si>
  <si>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</si>
  <si>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</si>
  <si>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</si>
  <si>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</si>
  <si>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</si>
  <si>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</si>
  <si>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</si>
  <si>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</si>
  <si>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</si>
  <si>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</si>
  <si>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</si>
  <si>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</si>
  <si>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</si>
  <si>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</si>
  <si>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</si>
  <si>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</si>
  <si>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</si>
  <si>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</si>
  <si>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</si>
  <si>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</si>
  <si>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</si>
  <si>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</si>
  <si>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</si>
  <si>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</si>
  <si>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</si>
  <si>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</si>
  <si>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</si>
  <si>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</si>
  <si>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</si>
  <si>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</si>
  <si>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</si>
  <si>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</si>
  <si>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</si>
  <si>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</si>
  <si>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</si>
  <si>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</si>
  <si>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</si>
  <si>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</si>
  <si>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</si>
  <si>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</si>
  <si>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</si>
  <si>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</si>
  <si>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</si>
  <si>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</si>
  <si>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</si>
  <si>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</si>
  <si>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</si>
  <si>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</si>
  <si>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</si>
  <si>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</si>
  <si>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</si>
  <si>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</si>
  <si>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</si>
  <si>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</si>
  <si>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</si>
  <si>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</si>
  <si>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</si>
  <si>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</si>
  <si>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</si>
  <si>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</si>
  <si>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Siimusti-Kurista maastikukaitseala</t>
  </si>
  <si>
    <t>KLO1000631</t>
  </si>
  <si>
    <t>Jõgeva maakond</t>
  </si>
  <si>
    <t>38,14 ha</t>
  </si>
  <si>
    <t>24,91 ha</t>
  </si>
  <si>
    <t>V</t>
  </si>
  <si>
    <t>Keskkonnaamet</t>
  </si>
  <si>
    <t>Siimusti-Kurista maastikukaitseala kaitsekorralduskava 2016-2025</t>
  </si>
  <si>
    <t>2016-2025</t>
  </si>
  <si>
    <t>Andres Miller</t>
  </si>
  <si>
    <t>varem hindamata</t>
  </si>
  <si>
    <t>RT, KKK, EELIS</t>
  </si>
  <si>
    <t>kaitseväärtuseks on kolm 2005. a inventuuri käigus leitud III kat. Liiki</t>
  </si>
  <si>
    <t>KKK, RT</t>
  </si>
  <si>
    <t>2011. a metsainvrentuuri käigus leiti kaks metsa elupaigatüüpi: 9010* ja 9060, kuid need ei kajastu EELIS-es; kaitseväärtuseks on  sürja- ja laanemetsa kooslused</t>
  </si>
  <si>
    <t>KKK, EELIS</t>
  </si>
  <si>
    <t>2005. a andmed olid KKK koostamise ajal (2011. a) veel ajakohased</t>
  </si>
  <si>
    <t>2011. a metseelupaikade inventuuri andmed ei ole EELIS-es</t>
  </si>
  <si>
    <t>ei kuulu Natura 2000 võrgustikku; kaitseala põhieesmärk on meelelahutus: terviserajad, lauluväljak, lasketiir (mitteametlik), (Jõgeva linna) puhkeala; lisaks geoloogiline (mõhnastik) ja ajalooline (Kurista linnamägi) väärtus</t>
  </si>
  <si>
    <t>ala on väike, tugeva inimmõjuga ning oluliste looduskaitseliste väärtuste leidmine on ebatõenäoline</t>
  </si>
  <si>
    <t>survetegurid on olulised kaitseväärtuse asukohas ja naabruses</t>
  </si>
  <si>
    <t>ebasobivad raied ja metsamajanduslikud võtted</t>
  </si>
  <si>
    <t>kaitsealuste taimeliikide kasvukohtade võsastumine</t>
  </si>
  <si>
    <t>taimede noppimine</t>
  </si>
  <si>
    <t>kaitseala piirneb lõunas karjääriga (mõju veerežiimile!), mis on üheks põhjuseks, miks kaitseala ei esitatud Natura 2000 võrgustikku</t>
  </si>
  <si>
    <t>loodus- ning pärandkultuurmaastik</t>
  </si>
  <si>
    <t>sellised loodusväärtused puuduvad</t>
  </si>
  <si>
    <t>külastuse suunamine, linnamäe põhjavalli kindlustamine</t>
  </si>
  <si>
    <t>eksperdiarvamus</t>
  </si>
  <si>
    <t>(hindaja arvamus)</t>
  </si>
  <si>
    <t xml:space="preserve">KKK-s ettenähtud metsade ja liikide inventuuri pole tehtud, </t>
  </si>
  <si>
    <t>koosluste ja liikide seisund ei ole kuigi hästi teada, samas on ala looduskaitseline väärtus suhteliselt madal, mistõttu pole kuigi otstarbekas eraldi inventuurideks raha kulutada</t>
  </si>
  <si>
    <t>RT</t>
  </si>
  <si>
    <t>2005. ja 2011. a inventuuride tulemusi kasutati 2014. a kinnitatud kaitse-eeskirja koostamisel</t>
  </si>
  <si>
    <t>20.03.2012. a toimunud kaasamiskoosolekul osalesid kohalikud elanikud, RMK, KOV-i, Kaitseliidu, naabruses kaevandava OÜ Moreen, kohaliku MTÜ ja KeA esindajad; KKK-s on mitmeid viiteid koostööle Muinsuskaitseametiga</t>
  </si>
  <si>
    <t>enamus tegevusi on huvirühmade teha: RMK, MTÜ, KL, MuA</t>
  </si>
  <si>
    <t>kuigi kaitseala on erinevate ja kohati vastakate huvide  (looduskaitse, muinsuskaitse, inimeste erinevad harrastustegevused) kohtumispaik, siis huvirühmade vahelisi vastasseise KKK  koosoleku protokollis ega kirjavahetuses ei kohta</t>
  </si>
  <si>
    <t>KKK, MaRu</t>
  </si>
  <si>
    <t>alal ei ole pärandniite</t>
  </si>
  <si>
    <t>alal ei ole veekogusid ega märgalasid</t>
  </si>
  <si>
    <t>koosluste hooldustöid ei ole KKK-s ette nähtud; ette on nähtud Kurista linnamäe hooldustööd (RMK) ja linnamäe põhjavalli kindlustamine</t>
  </si>
  <si>
    <t>KKK ei näe liigikaitsetöid ette; kaitsealuste liikide hea seisund loodeti saavutada puhkeobjektide ja radade asjakohase hooldamisega</t>
  </si>
  <si>
    <t>RMK on hooldanud Kurista linnamäge, MTÜ on hooldanud Lauluväljakut ja matkaradu; linnamäe põhjavalli kindlustamise ja erosiooniohtlikele nõlvadele tõkete rajamise kohta infot ei ole</t>
  </si>
  <si>
    <t>KKK, eksperdiarvamus</t>
  </si>
  <si>
    <t>laane ja sürjametsade ja kaitse_x0002_eemärgiks olevate liikide inventeerimine (62,85 ha) on tegemata</t>
  </si>
  <si>
    <t>laane ja sürjametsade ja kaitse_x0002_eemärgiks olevate liikide inventeerimine (62,85 ha); Kurista linnamäe põhjavalli kindlustamine paetükkide, mulla ja mätastega; tõkete rajamine erosiooniohtlikule nõlvale (3 tk) ja nende tõkete hooldamine; KKK vahehindamine</t>
  </si>
  <si>
    <t>KKK vahehindamine on tegemata</t>
  </si>
  <si>
    <t>hooldustöid on tehtud ja tähised paigaldatud, kuid tõkete rajamine erosiooniohtlikule nõlvale (3 tk) ja Kurista linnamäe põhjavalli kindlustamine on ilmselt tegemata</t>
  </si>
  <si>
    <t>selliseid tegevusi ei ole teada, erandiks ehk liikide juhuvaatlused kaitsealal</t>
  </si>
  <si>
    <t>KKK, KIRKE, EELIS, Tableau</t>
  </si>
  <si>
    <t>kaitsealal on aastail 2016-2021 lisaks pruunikale pesajuurele, mis oli teada juba varem, leitud kaunis kuldking, roomav öövilge, harilik ungrukold, tumepunane neiuvaip ja Wulfi turbasammal</t>
  </si>
  <si>
    <t>kahelehine käokeel ja suur käopõll</t>
  </si>
  <si>
    <t>neid liike kohati viimati 2005. a</t>
  </si>
  <si>
    <t>kahelehise käokeele ja suure käopõlle kohta teave puudub, pruunikas pesajuur on olemas (2016., 2019. ja 2020. a)</t>
  </si>
  <si>
    <t>liigid võivad alal olemas olla, kuid kuna tegu on III kaitsekategooria liikide üksikleidudega, siis ei oma need leiud ega nende inventeerimine suurt looduskaitselist väärtust</t>
  </si>
  <si>
    <t>MaRu, eksperdiarvamus</t>
  </si>
  <si>
    <t>piiranguvööndis on vanas loodusmetsas ja sürjametsas tehtud kaitse-eeskirjaga kooskõlas raieid, sihtkaitsevööndis raieid, peale radade hoolduse, pole teada ega ortofotol näha</t>
  </si>
  <si>
    <t>elupaikade seisund on üldjuhul endine, sest külastussurve ja muinsuskaitsealuse linnamäe eksponeerimise vajadus ei võimalda elupaikadel looduslikumaks kujuneda</t>
  </si>
  <si>
    <t>tegu on puhke- ja muinsuskaitselise alaga, mistõttu polegi seal inimeste ohutuse ja muinsusväärtuse eksponeerituse tagamiseks võimalik vaid loodusväärtuste säilimisele keskenduda</t>
  </si>
  <si>
    <t>keskmine (6,84 palli 10-palli skaalal)</t>
  </si>
  <si>
    <t>vilets (39,15 palli 100-palli skaalal)</t>
  </si>
  <si>
    <t>OKAS</t>
  </si>
  <si>
    <t>võimalik metsaseaduse ja kaitsekorra rikkumine (säilikpuude puudumine, matkaraja risustamine raiejäätmetega)</t>
  </si>
  <si>
    <t>tüüp 9060, mis pole kantud EELIS-esse ja mis on tsoneeritud piiranguvööndisse, raiutakse seaduslikult ja linnurahu ajal maha; risustatakse matkarada raiejäätmetega</t>
  </si>
  <si>
    <t>sellisel muinsuskaitselisel ja puhkealal ei ole selliseid loodusväärtusi, et neid riikliku kaitsealana kaitsta; kehtiv kaitsekord ei taga teadaolevate loodusvääertuste kaitset, kuna ala tegelikeks põhiväärtusteks on muinsusväärtuse eksponeerimine ning meelelahutus- ja puhketegevuste võimaldamine (kaitseväärtuseks olevad metsakooslused on tsoneeritud piiranguvööndisse, kus uuendusraie ei ole keelatud)</t>
  </si>
  <si>
    <t>keelata piiranguvööndis uuendusraie (LKS võimaldab seda ka praegu); keelata kaitsealadel linnurahu ajal raie (muuta LKS-i)</t>
  </si>
  <si>
    <t>kaitseväärtused (metsaelupaigatüübid) ei ole kantud EELIS-esse; teadaolevate kaitsealuste liikide kasvukohad ei ole nii esinduslikud, et neid liike kaitseala kaitseväärtuseks pidada; praegu on kaitseväärtuseks liikidest vaid III kaitsekategooria liigid, mida leidub alal üksikleidudena ja vähe</t>
  </si>
  <si>
    <t>kaitseväärtused on ebamäärased (metsakooslused on loodusdirektiivi elupaigatüübina, 9010* ja 9060, nimetamata) või ebaolulised (III kat. liigid, mis ei moodusta alal esinduslikke populatsioone)</t>
  </si>
  <si>
    <t>praegu on loodusväärtustest kaitseväärtuseks loodusmaastik, sürja- ja laanemetsa kooslused ning kahelehine käokeel, pruunikas pesajuur ja suur käopõll</t>
  </si>
  <si>
    <t>kaaluda maastikukaitseala asemel kohaliku omavalitsuse tasandil kaitstava loodusobjekti moodustamist</t>
  </si>
  <si>
    <t>KKK, EELIS,MaRu</t>
  </si>
  <si>
    <t>kaitseala on looduskaitseliselt väheoluline; suurem väärtus on puhkealana ja arheoloogiamälestisena; kaitseala valitseja kooskõlastuste andmine suurendab asjata bürokraatiat ja Keskkonnaameti halduskoormust</t>
  </si>
  <si>
    <t>KKK, EELIS, TABLEAU, KIRKE, eksperdiarvamus (piirkonna kaitseplaneerija Kaidi Erik)</t>
  </si>
  <si>
    <t>KKK, KIRKE, eksperdiarvamus (piirkonna kaitseplaneerija Kaidi Erik)</t>
  </si>
  <si>
    <t>(hindaja arvamus ja piirkonna kaitseplaneerija Kaidi Eriku arvamus)</t>
  </si>
  <si>
    <t>KKK, KIRKE, MaRu, eksperdiarvamus (piirkonna kaitseplaneerija Kaidi Erik)</t>
  </si>
  <si>
    <t>31.07.2025 (05.09.2025 täiendati küsimuste 8a, 11a, 12e ja 13c vastuse andmeallikat ning 12f vastuse selgitust)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</si>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</sst>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9">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14" xfId="30" applyFont="1" applyBorder="1" applyAlignment="1">
      <alignment horizontal="left" vertical="top" wrapText="1"/>
    </xf>
    <xf numFmtId="0" fontId="30" fillId="0" borderId="30" xfId="30" applyFont="1" applyBorder="1" applyAlignment="1">
      <alignment horizontal="left" vertical="top" wrapText="1"/>
    </xf>
    <xf numFmtId="0" fontId="30" fillId="0" borderId="8" xfId="30" applyFont="1" applyBorder="1" applyAlignment="1">
      <alignment horizontal="left" vertical="top" wrapText="1"/>
    </xf>
    <xf numFmtId="0" fontId="30" fillId="0" borderId="18" xfId="30" applyFont="1" applyBorder="1" applyAlignment="1">
      <alignment horizontal="left" vertical="top"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FF40F17-8EFC-4969-9E40-8AFE17468638}" name="Tabel1" displayName="Tabel1" ref="A1:F56" totalsRowCount="1" headerRowDxfId="2" dataDxfId="0" totalsRowDxfId="1">
  <autoFilter ref="A1:F55" xr:uid="{BFF40F17-8EFC-4969-9E40-8AFE17468638}"/>
  <tableColumns count="6">
    <tableColumn id="1" xr3:uid="{88A3BD0B-0E14-4502-A33F-08923870EBED}" name="Küsimuse nr" dataDxfId="14" totalsRowDxfId="13"/>
    <tableColumn id="6" xr3:uid="{CA62FDDE-AEAD-4EAA-B6E5-7CFF720D192D}" name="Valdkond" dataDxfId="12" totalsRowDxfId="11"/>
    <tableColumn id="5" xr3:uid="{67B89A97-FADF-41E3-B579-86030A46F266}" name="Teema" dataDxfId="10" totalsRowDxfId="9"/>
    <tableColumn id="2" xr3:uid="{57516CA1-081A-4B36-BFF5-B0611C8F7A19}" name="Küsimus" dataDxfId="8" totalsRowDxfId="7"/>
    <tableColumn id="3" xr3:uid="{4A682BF1-0DE5-41D7-9DED-D0FB4892D04E}" name="Max skoor" totalsRowFunction="custom" dataDxfId="6" totalsRowDxfId="5">
      <totalsRowFormula>SUM(Tabel1[Max skoor])</totalsRowFormula>
    </tableColumn>
    <tableColumn id="4" xr3:uid="{F2F8FABA-35BF-452C-B170-D93D741FC153}"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9"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2014</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v>1</v>
      </c>
    </row>
    <row r="14" spans="2:4" x14ac:dyDescent="0.25">
      <c r="B14" s="71" t="s">
        <v>70</v>
      </c>
      <c r="C14" s="37" t="s">
        <v>428</v>
      </c>
    </row>
    <row r="15" spans="2:4" x14ac:dyDescent="0.25">
      <c r="B15" s="71" t="s">
        <v>71</v>
      </c>
      <c r="C15" s="37">
        <v>1</v>
      </c>
    </row>
    <row r="16" spans="2:4" x14ac:dyDescent="0.25">
      <c r="B16" s="71" t="s">
        <v>72</v>
      </c>
      <c r="C16" s="37" t="s">
        <v>429</v>
      </c>
    </row>
    <row r="17" spans="2:4" x14ac:dyDescent="0.25">
      <c r="B17" s="37" t="s">
        <v>73</v>
      </c>
      <c r="C17" s="37" t="s">
        <v>430</v>
      </c>
      <c r="D17" s="69"/>
    </row>
    <row r="18" spans="2:4" x14ac:dyDescent="0.25">
      <c r="B18" s="37" t="s">
        <v>74</v>
      </c>
      <c r="C18" s="37" t="s">
        <v>106</v>
      </c>
    </row>
    <row r="19" spans="2:4" x14ac:dyDescent="0.25">
      <c r="B19" s="37" t="s">
        <v>75</v>
      </c>
      <c r="C19" s="37" t="s">
        <v>431</v>
      </c>
    </row>
    <row r="20" spans="2:4" x14ac:dyDescent="0.25">
      <c r="B20" s="37" t="s">
        <v>76</v>
      </c>
      <c r="C20" s="37">
        <v>63.04</v>
      </c>
    </row>
    <row r="21" spans="2:4" x14ac:dyDescent="0.25">
      <c r="B21" s="37" t="s">
        <v>77</v>
      </c>
      <c r="C21" s="37">
        <v>63.04</v>
      </c>
    </row>
    <row r="22" spans="2:4" x14ac:dyDescent="0.25">
      <c r="B22" s="37" t="s">
        <v>78</v>
      </c>
      <c r="C22" s="37">
        <v>7.2</v>
      </c>
    </row>
    <row r="23" spans="2:4" x14ac:dyDescent="0.25">
      <c r="B23" s="37" t="s">
        <v>79</v>
      </c>
      <c r="C23" s="37" t="s">
        <v>432</v>
      </c>
    </row>
    <row r="24" spans="2:4" x14ac:dyDescent="0.25">
      <c r="B24" s="37" t="s">
        <v>80</v>
      </c>
      <c r="C24" s="37" t="s">
        <v>433</v>
      </c>
    </row>
    <row r="25" spans="2:4" x14ac:dyDescent="0.25">
      <c r="B25" s="37" t="s">
        <v>81</v>
      </c>
      <c r="C25" s="37" t="s">
        <v>434</v>
      </c>
    </row>
    <row r="26" spans="2:4" ht="51" x14ac:dyDescent="0.25">
      <c r="B26" s="37" t="s">
        <v>412</v>
      </c>
      <c r="C26" s="39" t="s">
        <v>501</v>
      </c>
    </row>
    <row r="27" spans="2:4" ht="25.5" x14ac:dyDescent="0.25">
      <c r="B27" s="37" t="s">
        <v>82</v>
      </c>
      <c r="C27" s="36" t="s">
        <v>435</v>
      </c>
    </row>
    <row r="28" spans="2:4" ht="51" customHeight="1" x14ac:dyDescent="0.25">
      <c r="B28" s="37" t="s">
        <v>83</v>
      </c>
      <c r="C28" s="36" t="s">
        <v>443</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91" activePane="bottomRight" state="frozen"/>
      <selection pane="topRight" activeCell="D1" sqref="D1"/>
      <selection pane="bottomLeft" activeCell="A2" sqref="A2"/>
      <selection pane="bottomRight" activeCell="C2" sqref="C2:C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9" t="s">
        <v>93</v>
      </c>
      <c r="B2" s="119" t="s">
        <v>93</v>
      </c>
      <c r="C2" s="132">
        <v>0</v>
      </c>
      <c r="D2" s="141" t="s">
        <v>94</v>
      </c>
      <c r="E2" s="129" t="s">
        <v>95</v>
      </c>
      <c r="F2" s="123" t="s">
        <v>96</v>
      </c>
      <c r="G2" s="127" t="s">
        <v>97</v>
      </c>
      <c r="H2" s="107" t="s">
        <v>98</v>
      </c>
      <c r="I2" s="5">
        <v>0</v>
      </c>
      <c r="J2" s="79" t="b">
        <v>0</v>
      </c>
      <c r="K2" s="6"/>
      <c r="L2" s="63"/>
    </row>
    <row r="3" spans="1:12" s="14" customFormat="1" ht="45" customHeight="1" x14ac:dyDescent="0.25">
      <c r="A3" s="120"/>
      <c r="B3" s="120"/>
      <c r="C3" s="133"/>
      <c r="D3" s="142"/>
      <c r="E3" s="130"/>
      <c r="F3" s="125"/>
      <c r="G3" s="187"/>
      <c r="H3" s="7" t="s">
        <v>99</v>
      </c>
      <c r="I3" s="8">
        <v>1</v>
      </c>
      <c r="J3" s="80" t="b">
        <v>0</v>
      </c>
      <c r="K3" s="9"/>
      <c r="L3" s="63"/>
    </row>
    <row r="4" spans="1:12" s="14" customFormat="1" ht="26.25" customHeight="1" x14ac:dyDescent="0.25">
      <c r="A4" s="120"/>
      <c r="B4" s="120"/>
      <c r="C4" s="133"/>
      <c r="D4" s="142"/>
      <c r="E4" s="130"/>
      <c r="F4" s="125"/>
      <c r="G4" s="187"/>
      <c r="H4" s="7" t="s">
        <v>100</v>
      </c>
      <c r="I4" s="8">
        <v>1</v>
      </c>
      <c r="J4" s="80" t="b">
        <v>0</v>
      </c>
      <c r="K4" s="9"/>
      <c r="L4" s="63"/>
    </row>
    <row r="5" spans="1:12" s="14" customFormat="1" ht="25.5" x14ac:dyDescent="0.25">
      <c r="A5" s="120"/>
      <c r="B5" s="120"/>
      <c r="C5" s="133"/>
      <c r="D5" s="142"/>
      <c r="E5" s="130"/>
      <c r="F5" s="125"/>
      <c r="G5" s="187"/>
      <c r="H5" s="7" t="s">
        <v>101</v>
      </c>
      <c r="I5" s="8">
        <v>2</v>
      </c>
      <c r="J5" s="80" t="b">
        <v>0</v>
      </c>
      <c r="K5" s="9"/>
      <c r="L5" s="63"/>
    </row>
    <row r="6" spans="1:12" s="14" customFormat="1" ht="51" x14ac:dyDescent="0.25">
      <c r="A6" s="120"/>
      <c r="B6" s="120"/>
      <c r="C6" s="133"/>
      <c r="D6" s="142"/>
      <c r="E6" s="130"/>
      <c r="F6" s="125"/>
      <c r="G6" s="187"/>
      <c r="H6" s="7" t="s">
        <v>102</v>
      </c>
      <c r="I6" s="8">
        <v>2</v>
      </c>
      <c r="J6" s="80" t="b">
        <v>0</v>
      </c>
      <c r="K6" s="9"/>
      <c r="L6" s="63"/>
    </row>
    <row r="7" spans="1:12" s="14" customFormat="1" x14ac:dyDescent="0.25">
      <c r="A7" s="120"/>
      <c r="B7" s="120"/>
      <c r="C7" s="133"/>
      <c r="D7" s="142"/>
      <c r="E7" s="130"/>
      <c r="F7" s="125"/>
      <c r="G7" s="187"/>
      <c r="H7" s="7" t="s">
        <v>103</v>
      </c>
      <c r="I7" s="8">
        <v>3</v>
      </c>
      <c r="J7" s="80" t="b">
        <v>1</v>
      </c>
      <c r="K7" s="9" t="s">
        <v>292</v>
      </c>
      <c r="L7" s="63"/>
    </row>
    <row r="8" spans="1:12" s="14" customFormat="1" ht="38.25" x14ac:dyDescent="0.25">
      <c r="A8" s="120"/>
      <c r="B8" s="120"/>
      <c r="C8" s="133"/>
      <c r="D8" s="142"/>
      <c r="E8" s="130"/>
      <c r="F8" s="125"/>
      <c r="G8" s="187"/>
      <c r="H8" s="7" t="s">
        <v>104</v>
      </c>
      <c r="I8" s="8">
        <v>3</v>
      </c>
      <c r="J8" s="80" t="b">
        <v>0</v>
      </c>
      <c r="K8" s="9"/>
      <c r="L8" s="63"/>
    </row>
    <row r="9" spans="1:12" s="14" customFormat="1" ht="68.25" customHeight="1" x14ac:dyDescent="0.25">
      <c r="A9" s="121"/>
      <c r="B9" s="121"/>
      <c r="C9" s="134"/>
      <c r="D9" s="143"/>
      <c r="E9" s="131"/>
      <c r="F9" s="126"/>
      <c r="G9" s="128"/>
      <c r="H9" s="108" t="s">
        <v>105</v>
      </c>
      <c r="I9" s="11" t="s">
        <v>391</v>
      </c>
      <c r="J9" s="81" t="b">
        <v>0</v>
      </c>
      <c r="K9" s="12"/>
      <c r="L9" s="64"/>
    </row>
    <row r="10" spans="1:12" s="14" customFormat="1" ht="27.75" customHeight="1" x14ac:dyDescent="0.25">
      <c r="A10" s="119" t="s">
        <v>107</v>
      </c>
      <c r="B10" s="119" t="s">
        <v>108</v>
      </c>
      <c r="C10" s="132" t="s">
        <v>109</v>
      </c>
      <c r="D10" s="138" t="s">
        <v>110</v>
      </c>
      <c r="E10" s="135" t="s">
        <v>111</v>
      </c>
      <c r="F10" s="119" t="s">
        <v>96</v>
      </c>
      <c r="G10" s="119" t="s">
        <v>112</v>
      </c>
      <c r="H10" s="107" t="s">
        <v>113</v>
      </c>
      <c r="I10" s="5">
        <v>0</v>
      </c>
      <c r="J10" s="82" t="b">
        <v>0</v>
      </c>
      <c r="K10" s="17"/>
      <c r="L10" s="4"/>
    </row>
    <row r="11" spans="1:12" s="14" customFormat="1" ht="27.75" customHeight="1" x14ac:dyDescent="0.25">
      <c r="A11" s="120"/>
      <c r="B11" s="120"/>
      <c r="C11" s="133"/>
      <c r="D11" s="139"/>
      <c r="E11" s="136"/>
      <c r="F11" s="120"/>
      <c r="G11" s="120"/>
      <c r="H11" s="7" t="s">
        <v>114</v>
      </c>
      <c r="I11" s="8">
        <v>1</v>
      </c>
      <c r="J11" s="83" t="b">
        <v>0</v>
      </c>
      <c r="K11" s="15"/>
      <c r="L11" s="7"/>
    </row>
    <row r="12" spans="1:12" s="14" customFormat="1" ht="27.75" customHeight="1" x14ac:dyDescent="0.25">
      <c r="A12" s="120"/>
      <c r="B12" s="120"/>
      <c r="C12" s="133"/>
      <c r="D12" s="139"/>
      <c r="E12" s="136"/>
      <c r="F12" s="120"/>
      <c r="G12" s="120"/>
      <c r="H12" s="7" t="s">
        <v>115</v>
      </c>
      <c r="I12" s="8">
        <v>2</v>
      </c>
      <c r="J12" s="83" t="b">
        <v>0</v>
      </c>
      <c r="K12" s="15"/>
      <c r="L12" s="7"/>
    </row>
    <row r="13" spans="1:12" s="14" customFormat="1" ht="27.75" customHeight="1" x14ac:dyDescent="0.25">
      <c r="A13" s="120"/>
      <c r="B13" s="120"/>
      <c r="C13" s="133"/>
      <c r="D13" s="139"/>
      <c r="E13" s="136"/>
      <c r="F13" s="120"/>
      <c r="G13" s="120"/>
      <c r="H13" s="7" t="s">
        <v>116</v>
      </c>
      <c r="I13" s="8">
        <v>3</v>
      </c>
      <c r="J13" s="83" t="b">
        <v>1</v>
      </c>
      <c r="K13" s="15" t="s">
        <v>436</v>
      </c>
      <c r="L13" s="7" t="s">
        <v>437</v>
      </c>
    </row>
    <row r="14" spans="1:12" s="14" customFormat="1" ht="162" customHeight="1" x14ac:dyDescent="0.25">
      <c r="A14" s="121"/>
      <c r="B14" s="121"/>
      <c r="C14" s="134"/>
      <c r="D14" s="140"/>
      <c r="E14" s="137"/>
      <c r="F14" s="121"/>
      <c r="G14" s="121"/>
      <c r="H14" s="108" t="s">
        <v>389</v>
      </c>
      <c r="I14" s="11" t="s">
        <v>391</v>
      </c>
      <c r="J14" s="84" t="b">
        <v>0</v>
      </c>
      <c r="K14" s="18"/>
      <c r="L14" s="10"/>
    </row>
    <row r="15" spans="1:12" s="14" customFormat="1" ht="27.75" customHeight="1" x14ac:dyDescent="0.25">
      <c r="A15" s="119" t="s">
        <v>107</v>
      </c>
      <c r="B15" s="119" t="s">
        <v>108</v>
      </c>
      <c r="C15" s="132" t="s">
        <v>117</v>
      </c>
      <c r="D15" s="141" t="s">
        <v>118</v>
      </c>
      <c r="E15" s="135" t="s">
        <v>119</v>
      </c>
      <c r="F15" s="123" t="s">
        <v>96</v>
      </c>
      <c r="G15" s="119" t="s">
        <v>97</v>
      </c>
      <c r="H15" s="107" t="s">
        <v>120</v>
      </c>
      <c r="I15" s="5">
        <v>0</v>
      </c>
      <c r="J15" s="82" t="b">
        <v>0</v>
      </c>
      <c r="K15" s="17"/>
      <c r="L15" s="4"/>
    </row>
    <row r="16" spans="1:12" s="14" customFormat="1" ht="27.75" customHeight="1" x14ac:dyDescent="0.25">
      <c r="A16" s="120"/>
      <c r="B16" s="120"/>
      <c r="C16" s="133"/>
      <c r="D16" s="142"/>
      <c r="E16" s="136"/>
      <c r="F16" s="125"/>
      <c r="G16" s="120"/>
      <c r="H16" s="7" t="s">
        <v>114</v>
      </c>
      <c r="I16" s="8">
        <v>1</v>
      </c>
      <c r="J16" s="83" t="b">
        <v>0</v>
      </c>
      <c r="K16" s="15"/>
      <c r="L16" s="7"/>
    </row>
    <row r="17" spans="1:12" s="14" customFormat="1" ht="27.75" customHeight="1" x14ac:dyDescent="0.25">
      <c r="A17" s="120"/>
      <c r="B17" s="120"/>
      <c r="C17" s="133"/>
      <c r="D17" s="142"/>
      <c r="E17" s="136"/>
      <c r="F17" s="125"/>
      <c r="G17" s="120"/>
      <c r="H17" s="7" t="s">
        <v>115</v>
      </c>
      <c r="I17" s="8">
        <v>2</v>
      </c>
      <c r="J17" s="83" t="b">
        <v>0</v>
      </c>
      <c r="K17" s="15"/>
      <c r="L17" s="7"/>
    </row>
    <row r="18" spans="1:12" s="14" customFormat="1" ht="64.5" customHeight="1" x14ac:dyDescent="0.25">
      <c r="A18" s="120"/>
      <c r="B18" s="120"/>
      <c r="C18" s="133"/>
      <c r="D18" s="142"/>
      <c r="E18" s="136"/>
      <c r="F18" s="125"/>
      <c r="G18" s="120"/>
      <c r="H18" s="7" t="s">
        <v>116</v>
      </c>
      <c r="I18" s="8">
        <v>3</v>
      </c>
      <c r="J18" s="85" t="b">
        <v>1</v>
      </c>
      <c r="K18" s="15" t="s">
        <v>438</v>
      </c>
      <c r="L18" s="7" t="s">
        <v>439</v>
      </c>
    </row>
    <row r="19" spans="1:12" s="14" customFormat="1" ht="165.75" customHeight="1" x14ac:dyDescent="0.25">
      <c r="A19" s="121"/>
      <c r="B19" s="121"/>
      <c r="C19" s="134"/>
      <c r="D19" s="143"/>
      <c r="E19" s="137"/>
      <c r="F19" s="126"/>
      <c r="G19" s="121"/>
      <c r="H19" s="108" t="s">
        <v>390</v>
      </c>
      <c r="I19" s="11" t="s">
        <v>391</v>
      </c>
      <c r="J19" s="84" t="b">
        <v>0</v>
      </c>
      <c r="K19" s="18"/>
      <c r="L19" s="10"/>
    </row>
    <row r="20" spans="1:12" s="14" customFormat="1" ht="38.25" x14ac:dyDescent="0.25">
      <c r="A20" s="119" t="s">
        <v>107</v>
      </c>
      <c r="B20" s="119" t="s">
        <v>108</v>
      </c>
      <c r="C20" s="132" t="s">
        <v>121</v>
      </c>
      <c r="D20" s="141" t="s">
        <v>122</v>
      </c>
      <c r="E20" s="129" t="s">
        <v>123</v>
      </c>
      <c r="F20" s="123" t="s">
        <v>96</v>
      </c>
      <c r="G20" s="119" t="s">
        <v>97</v>
      </c>
      <c r="H20" s="4" t="s">
        <v>124</v>
      </c>
      <c r="I20" s="5">
        <v>0</v>
      </c>
      <c r="J20" s="82" t="b">
        <v>0</v>
      </c>
      <c r="K20" s="17"/>
      <c r="L20" s="4"/>
    </row>
    <row r="21" spans="1:12" s="14" customFormat="1" ht="38.25" x14ac:dyDescent="0.25">
      <c r="A21" s="120"/>
      <c r="B21" s="120"/>
      <c r="C21" s="133"/>
      <c r="D21" s="142"/>
      <c r="E21" s="130"/>
      <c r="F21" s="125"/>
      <c r="G21" s="120"/>
      <c r="H21" s="7" t="s">
        <v>125</v>
      </c>
      <c r="I21" s="8">
        <v>1</v>
      </c>
      <c r="J21" s="83" t="b">
        <v>0</v>
      </c>
      <c r="K21" s="15"/>
      <c r="L21" s="7"/>
    </row>
    <row r="22" spans="1:12" s="14" customFormat="1" ht="38.25" x14ac:dyDescent="0.25">
      <c r="A22" s="120"/>
      <c r="B22" s="120"/>
      <c r="C22" s="133"/>
      <c r="D22" s="142"/>
      <c r="E22" s="130"/>
      <c r="F22" s="125"/>
      <c r="G22" s="120"/>
      <c r="H22" s="7" t="s">
        <v>126</v>
      </c>
      <c r="I22" s="8">
        <v>2</v>
      </c>
      <c r="J22" s="83" t="b">
        <v>0</v>
      </c>
      <c r="K22" s="15"/>
      <c r="L22" s="7"/>
    </row>
    <row r="23" spans="1:12" s="14" customFormat="1" ht="38.25" x14ac:dyDescent="0.25">
      <c r="A23" s="120"/>
      <c r="B23" s="120"/>
      <c r="C23" s="133"/>
      <c r="D23" s="142"/>
      <c r="E23" s="130"/>
      <c r="F23" s="125"/>
      <c r="G23" s="120"/>
      <c r="H23" s="7" t="s">
        <v>127</v>
      </c>
      <c r="I23" s="8">
        <v>3</v>
      </c>
      <c r="J23" s="83" t="b">
        <v>1</v>
      </c>
      <c r="K23" s="15" t="s">
        <v>440</v>
      </c>
      <c r="L23" s="7" t="s">
        <v>441</v>
      </c>
    </row>
    <row r="24" spans="1:12" s="14" customFormat="1" ht="25.5" x14ac:dyDescent="0.25">
      <c r="A24" s="121"/>
      <c r="B24" s="121"/>
      <c r="C24" s="134"/>
      <c r="D24" s="143"/>
      <c r="E24" s="131"/>
      <c r="F24" s="126"/>
      <c r="G24" s="121"/>
      <c r="H24" s="10" t="s">
        <v>128</v>
      </c>
      <c r="I24" s="11" t="s">
        <v>391</v>
      </c>
      <c r="J24" s="84" t="b">
        <v>0</v>
      </c>
      <c r="K24" s="18"/>
      <c r="L24" s="10"/>
    </row>
    <row r="25" spans="1:12" s="14" customFormat="1" ht="38.25" x14ac:dyDescent="0.25">
      <c r="A25" s="119" t="s">
        <v>107</v>
      </c>
      <c r="B25" s="119" t="s">
        <v>108</v>
      </c>
      <c r="C25" s="132" t="s">
        <v>129</v>
      </c>
      <c r="D25" s="141" t="s">
        <v>130</v>
      </c>
      <c r="E25" s="129" t="s">
        <v>131</v>
      </c>
      <c r="F25" s="123" t="s">
        <v>96</v>
      </c>
      <c r="G25" s="119" t="s">
        <v>97</v>
      </c>
      <c r="H25" s="4" t="s">
        <v>132</v>
      </c>
      <c r="I25" s="5">
        <v>0</v>
      </c>
      <c r="J25" s="82" t="b">
        <v>0</v>
      </c>
      <c r="K25" s="17"/>
      <c r="L25" s="4"/>
    </row>
    <row r="26" spans="1:12" s="14" customFormat="1" ht="38.25" x14ac:dyDescent="0.25">
      <c r="A26" s="120"/>
      <c r="B26" s="120"/>
      <c r="C26" s="133"/>
      <c r="D26" s="142"/>
      <c r="E26" s="130"/>
      <c r="F26" s="125"/>
      <c r="G26" s="120"/>
      <c r="H26" s="7" t="s">
        <v>125</v>
      </c>
      <c r="I26" s="8">
        <v>1</v>
      </c>
      <c r="J26" s="83" t="b">
        <v>0</v>
      </c>
      <c r="K26" s="15"/>
      <c r="L26" s="15"/>
    </row>
    <row r="27" spans="1:12" s="14" customFormat="1" ht="38.25" x14ac:dyDescent="0.25">
      <c r="A27" s="120"/>
      <c r="B27" s="120"/>
      <c r="C27" s="133"/>
      <c r="D27" s="142"/>
      <c r="E27" s="130"/>
      <c r="F27" s="125"/>
      <c r="G27" s="120"/>
      <c r="H27" s="7" t="s">
        <v>126</v>
      </c>
      <c r="I27" s="8">
        <v>2</v>
      </c>
      <c r="J27" s="83" t="b">
        <v>0</v>
      </c>
      <c r="K27" s="15"/>
      <c r="L27" s="15"/>
    </row>
    <row r="28" spans="1:12" s="14" customFormat="1" ht="38.25" x14ac:dyDescent="0.25">
      <c r="A28" s="120"/>
      <c r="B28" s="120"/>
      <c r="C28" s="133"/>
      <c r="D28" s="142"/>
      <c r="E28" s="130"/>
      <c r="F28" s="125"/>
      <c r="G28" s="120"/>
      <c r="H28" s="7" t="s">
        <v>127</v>
      </c>
      <c r="I28" s="8">
        <v>3</v>
      </c>
      <c r="J28" s="83" t="b">
        <v>1</v>
      </c>
      <c r="K28" s="15" t="s">
        <v>440</v>
      </c>
      <c r="L28" s="7" t="s">
        <v>442</v>
      </c>
    </row>
    <row r="29" spans="1:12" s="14" customFormat="1" ht="25.5" x14ac:dyDescent="0.25">
      <c r="A29" s="121"/>
      <c r="B29" s="121"/>
      <c r="C29" s="134"/>
      <c r="D29" s="143"/>
      <c r="E29" s="131"/>
      <c r="F29" s="126"/>
      <c r="G29" s="121"/>
      <c r="H29" s="10" t="s">
        <v>128</v>
      </c>
      <c r="I29" s="11" t="s">
        <v>391</v>
      </c>
      <c r="J29" s="84" t="b">
        <v>0</v>
      </c>
      <c r="K29" s="18"/>
      <c r="L29" s="10"/>
    </row>
    <row r="30" spans="1:12" s="14" customFormat="1" ht="25.5" x14ac:dyDescent="0.25">
      <c r="A30" s="119" t="s">
        <v>107</v>
      </c>
      <c r="B30" s="119" t="s">
        <v>108</v>
      </c>
      <c r="C30" s="132" t="s">
        <v>133</v>
      </c>
      <c r="D30" s="141" t="s">
        <v>134</v>
      </c>
      <c r="E30" s="129" t="s">
        <v>135</v>
      </c>
      <c r="F30" s="123" t="s">
        <v>96</v>
      </c>
      <c r="G30" s="119" t="s">
        <v>97</v>
      </c>
      <c r="H30" s="4" t="s">
        <v>136</v>
      </c>
      <c r="I30" s="5">
        <v>0</v>
      </c>
      <c r="J30" s="82" t="b">
        <v>0</v>
      </c>
      <c r="K30" s="17"/>
      <c r="L30" s="4"/>
    </row>
    <row r="31" spans="1:12" s="14" customFormat="1" ht="38.25" x14ac:dyDescent="0.25">
      <c r="A31" s="120"/>
      <c r="B31" s="120"/>
      <c r="C31" s="133"/>
      <c r="D31" s="142"/>
      <c r="E31" s="130"/>
      <c r="F31" s="125"/>
      <c r="G31" s="120"/>
      <c r="H31" s="7" t="s">
        <v>137</v>
      </c>
      <c r="I31" s="8">
        <v>1</v>
      </c>
      <c r="J31" s="83" t="b">
        <v>0</v>
      </c>
      <c r="K31" s="15"/>
      <c r="L31" s="7"/>
    </row>
    <row r="32" spans="1:12" s="14" customFormat="1" ht="38.25" x14ac:dyDescent="0.25">
      <c r="A32" s="120"/>
      <c r="B32" s="120"/>
      <c r="C32" s="133"/>
      <c r="D32" s="142"/>
      <c r="E32" s="130"/>
      <c r="F32" s="125"/>
      <c r="G32" s="120"/>
      <c r="H32" s="7" t="s">
        <v>138</v>
      </c>
      <c r="I32" s="8">
        <v>2</v>
      </c>
      <c r="J32" s="85" t="b">
        <v>0</v>
      </c>
      <c r="K32" s="15"/>
      <c r="L32" s="7"/>
    </row>
    <row r="33" spans="1:12" s="14" customFormat="1" ht="38.25" x14ac:dyDescent="0.25">
      <c r="A33" s="121"/>
      <c r="B33" s="121"/>
      <c r="C33" s="134"/>
      <c r="D33" s="143"/>
      <c r="E33" s="131"/>
      <c r="F33" s="126"/>
      <c r="G33" s="121"/>
      <c r="H33" s="108" t="s">
        <v>139</v>
      </c>
      <c r="I33" s="16">
        <v>3</v>
      </c>
      <c r="J33" s="86" t="b">
        <v>1</v>
      </c>
      <c r="K33" s="16" t="s">
        <v>440</v>
      </c>
      <c r="L33" s="65" t="s">
        <v>444</v>
      </c>
    </row>
    <row r="34" spans="1:12" s="14" customFormat="1" hidden="1" x14ac:dyDescent="0.25">
      <c r="A34" s="119" t="s">
        <v>107</v>
      </c>
      <c r="B34" s="119" t="s">
        <v>108</v>
      </c>
      <c r="C34" s="132" t="s">
        <v>140</v>
      </c>
      <c r="D34" s="141" t="s">
        <v>141</v>
      </c>
      <c r="E34" s="129" t="s">
        <v>142</v>
      </c>
      <c r="F34" s="123" t="s">
        <v>96</v>
      </c>
      <c r="G34" s="119" t="s">
        <v>143</v>
      </c>
      <c r="H34" s="4" t="s">
        <v>144</v>
      </c>
      <c r="I34" s="5">
        <v>0</v>
      </c>
      <c r="J34" s="82" t="b">
        <v>0</v>
      </c>
      <c r="K34" s="17"/>
      <c r="L34" s="66"/>
    </row>
    <row r="35" spans="1:12" s="14" customFormat="1" ht="38.25" hidden="1" x14ac:dyDescent="0.25">
      <c r="A35" s="120"/>
      <c r="B35" s="120"/>
      <c r="C35" s="133"/>
      <c r="D35" s="142"/>
      <c r="E35" s="130"/>
      <c r="F35" s="125"/>
      <c r="G35" s="120"/>
      <c r="H35" s="7" t="s">
        <v>145</v>
      </c>
      <c r="I35" s="8">
        <v>1</v>
      </c>
      <c r="J35" s="83" t="b">
        <v>0</v>
      </c>
      <c r="K35" s="15"/>
      <c r="L35" s="67"/>
    </row>
    <row r="36" spans="1:12" s="14" customFormat="1" ht="25.5" hidden="1" x14ac:dyDescent="0.25">
      <c r="A36" s="120"/>
      <c r="B36" s="120"/>
      <c r="C36" s="133"/>
      <c r="D36" s="142"/>
      <c r="E36" s="130"/>
      <c r="F36" s="125"/>
      <c r="G36" s="120"/>
      <c r="H36" s="7" t="s">
        <v>146</v>
      </c>
      <c r="I36" s="8">
        <v>2</v>
      </c>
      <c r="J36" s="83" t="b">
        <v>0</v>
      </c>
      <c r="K36" s="68"/>
      <c r="L36" s="67"/>
    </row>
    <row r="37" spans="1:12" s="14" customFormat="1" hidden="1" x14ac:dyDescent="0.25">
      <c r="A37" s="121"/>
      <c r="B37" s="121"/>
      <c r="C37" s="134"/>
      <c r="D37" s="143"/>
      <c r="E37" s="131"/>
      <c r="F37" s="126"/>
      <c r="G37" s="121"/>
      <c r="H37" s="10" t="s">
        <v>147</v>
      </c>
      <c r="I37" s="11">
        <v>3</v>
      </c>
      <c r="J37" s="84" t="b">
        <v>0</v>
      </c>
      <c r="K37" s="18"/>
      <c r="L37" s="67"/>
    </row>
    <row r="38" spans="1:12" s="29" customFormat="1" ht="25.5" x14ac:dyDescent="0.25">
      <c r="A38" s="119" t="s">
        <v>107</v>
      </c>
      <c r="B38" s="119" t="s">
        <v>148</v>
      </c>
      <c r="C38" s="132" t="s">
        <v>149</v>
      </c>
      <c r="D38" s="141" t="s">
        <v>150</v>
      </c>
      <c r="E38" s="129" t="s">
        <v>151</v>
      </c>
      <c r="F38" s="144" t="s">
        <v>96</v>
      </c>
      <c r="G38" s="119" t="s">
        <v>97</v>
      </c>
      <c r="H38" s="107" t="s">
        <v>399</v>
      </c>
      <c r="I38" s="5">
        <v>0</v>
      </c>
      <c r="J38" s="82" t="b">
        <v>0</v>
      </c>
      <c r="K38" s="17"/>
      <c r="L38" s="4"/>
    </row>
    <row r="39" spans="1:12" s="29" customFormat="1" ht="51" x14ac:dyDescent="0.25">
      <c r="A39" s="120"/>
      <c r="B39" s="120"/>
      <c r="C39" s="133"/>
      <c r="D39" s="142"/>
      <c r="E39" s="130"/>
      <c r="F39" s="145"/>
      <c r="G39" s="120"/>
      <c r="H39" s="7" t="s">
        <v>152</v>
      </c>
      <c r="I39" s="8">
        <v>1</v>
      </c>
      <c r="J39" s="83" t="b">
        <v>0</v>
      </c>
      <c r="K39" s="15"/>
      <c r="L39" s="7"/>
    </row>
    <row r="40" spans="1:12" s="29" customFormat="1" ht="25.5" x14ac:dyDescent="0.25">
      <c r="A40" s="120"/>
      <c r="B40" s="120"/>
      <c r="C40" s="133"/>
      <c r="D40" s="142"/>
      <c r="E40" s="130"/>
      <c r="F40" s="145"/>
      <c r="G40" s="120"/>
      <c r="H40" s="7" t="s">
        <v>153</v>
      </c>
      <c r="I40" s="8">
        <v>1</v>
      </c>
      <c r="J40" s="83" t="b">
        <v>0</v>
      </c>
      <c r="K40" s="15"/>
      <c r="L40" s="7"/>
    </row>
    <row r="41" spans="1:12" s="29" customFormat="1" ht="25.5" x14ac:dyDescent="0.25">
      <c r="A41" s="120"/>
      <c r="B41" s="120"/>
      <c r="C41" s="133"/>
      <c r="D41" s="142"/>
      <c r="E41" s="130"/>
      <c r="F41" s="145"/>
      <c r="G41" s="120"/>
      <c r="H41" s="7" t="s">
        <v>154</v>
      </c>
      <c r="I41" s="8">
        <v>2</v>
      </c>
      <c r="J41" s="83" t="b">
        <v>0</v>
      </c>
      <c r="K41" s="15"/>
      <c r="L41" s="7"/>
    </row>
    <row r="42" spans="1:12" s="29" customFormat="1" ht="25.5" x14ac:dyDescent="0.25">
      <c r="A42" s="121"/>
      <c r="B42" s="121"/>
      <c r="C42" s="134"/>
      <c r="D42" s="143"/>
      <c r="E42" s="131"/>
      <c r="F42" s="146"/>
      <c r="G42" s="121"/>
      <c r="H42" s="10" t="s">
        <v>155</v>
      </c>
      <c r="I42" s="11">
        <v>3</v>
      </c>
      <c r="J42" s="87" t="b">
        <v>1</v>
      </c>
      <c r="K42" s="18" t="s">
        <v>9</v>
      </c>
      <c r="L42" s="10"/>
    </row>
    <row r="43" spans="1:12" s="29" customFormat="1" ht="25.5" x14ac:dyDescent="0.25">
      <c r="A43" s="119" t="s">
        <v>107</v>
      </c>
      <c r="B43" s="119" t="s">
        <v>148</v>
      </c>
      <c r="C43" s="132" t="s">
        <v>156</v>
      </c>
      <c r="D43" s="141" t="s">
        <v>157</v>
      </c>
      <c r="E43" s="129" t="s">
        <v>158</v>
      </c>
      <c r="F43" s="123" t="s">
        <v>96</v>
      </c>
      <c r="G43" s="119" t="s">
        <v>97</v>
      </c>
      <c r="H43" s="4" t="s">
        <v>159</v>
      </c>
      <c r="I43" s="5">
        <v>0</v>
      </c>
      <c r="J43" s="88" t="b">
        <v>0</v>
      </c>
      <c r="K43" s="17"/>
      <c r="L43" s="4"/>
    </row>
    <row r="44" spans="1:12" s="29" customFormat="1" ht="51" x14ac:dyDescent="0.25">
      <c r="A44" s="120"/>
      <c r="B44" s="120"/>
      <c r="C44" s="133"/>
      <c r="D44" s="142"/>
      <c r="E44" s="130"/>
      <c r="F44" s="125"/>
      <c r="G44" s="120"/>
      <c r="H44" s="7" t="s">
        <v>160</v>
      </c>
      <c r="I44" s="8">
        <v>1</v>
      </c>
      <c r="J44" s="83" t="b">
        <v>0</v>
      </c>
      <c r="K44" s="15"/>
      <c r="L44" s="7"/>
    </row>
    <row r="45" spans="1:12" s="29" customFormat="1" ht="38.25" x14ac:dyDescent="0.25">
      <c r="A45" s="120"/>
      <c r="B45" s="120"/>
      <c r="C45" s="133"/>
      <c r="D45" s="142"/>
      <c r="E45" s="130"/>
      <c r="F45" s="125"/>
      <c r="G45" s="120"/>
      <c r="H45" s="7" t="s">
        <v>161</v>
      </c>
      <c r="I45" s="8">
        <v>2</v>
      </c>
      <c r="J45" s="83" t="b">
        <v>0</v>
      </c>
      <c r="K45" s="15"/>
      <c r="L45" s="7"/>
    </row>
    <row r="46" spans="1:12" s="29" customFormat="1" ht="38.25" x14ac:dyDescent="0.25">
      <c r="A46" s="121"/>
      <c r="B46" s="121"/>
      <c r="C46" s="134"/>
      <c r="D46" s="143"/>
      <c r="E46" s="131"/>
      <c r="F46" s="126"/>
      <c r="G46" s="121"/>
      <c r="H46" s="10" t="s">
        <v>162</v>
      </c>
      <c r="I46" s="11">
        <v>3</v>
      </c>
      <c r="J46" s="84" t="b">
        <v>1</v>
      </c>
      <c r="K46" s="18" t="s">
        <v>440</v>
      </c>
      <c r="L46" s="10" t="s">
        <v>445</v>
      </c>
    </row>
    <row r="47" spans="1:12" s="29" customFormat="1" ht="25.5" customHeight="1" x14ac:dyDescent="0.25">
      <c r="A47" s="119" t="s">
        <v>107</v>
      </c>
      <c r="B47" s="119" t="s">
        <v>148</v>
      </c>
      <c r="C47" s="132" t="s">
        <v>163</v>
      </c>
      <c r="D47" s="138" t="s">
        <v>164</v>
      </c>
      <c r="E47" s="135" t="s">
        <v>165</v>
      </c>
      <c r="F47" s="119" t="s">
        <v>166</v>
      </c>
      <c r="G47" s="119" t="s">
        <v>97</v>
      </c>
      <c r="H47" s="135" t="s">
        <v>167</v>
      </c>
      <c r="I47" s="32" t="s">
        <v>106</v>
      </c>
      <c r="J47" s="89" t="s">
        <v>30</v>
      </c>
      <c r="K47" s="32" t="s">
        <v>9</v>
      </c>
      <c r="L47" s="34" t="s">
        <v>446</v>
      </c>
    </row>
    <row r="48" spans="1:12" s="29" customFormat="1" ht="25.5" x14ac:dyDescent="0.25">
      <c r="A48" s="120"/>
      <c r="B48" s="120"/>
      <c r="C48" s="133"/>
      <c r="D48" s="139"/>
      <c r="E48" s="136"/>
      <c r="F48" s="120"/>
      <c r="G48" s="120"/>
      <c r="H48" s="194"/>
      <c r="I48" s="41" t="s">
        <v>106</v>
      </c>
      <c r="J48" s="90" t="s">
        <v>52</v>
      </c>
      <c r="K48" s="41" t="s">
        <v>9</v>
      </c>
      <c r="L48" s="37" t="s">
        <v>447</v>
      </c>
    </row>
    <row r="49" spans="1:12" s="29" customFormat="1" x14ac:dyDescent="0.25">
      <c r="A49" s="120"/>
      <c r="B49" s="120"/>
      <c r="C49" s="133"/>
      <c r="D49" s="139"/>
      <c r="E49" s="136"/>
      <c r="F49" s="120"/>
      <c r="G49" s="120"/>
      <c r="H49" s="194"/>
      <c r="I49" s="41" t="s">
        <v>106</v>
      </c>
      <c r="J49" s="90" t="s">
        <v>42</v>
      </c>
      <c r="K49" s="41" t="s">
        <v>9</v>
      </c>
      <c r="L49" s="37" t="s">
        <v>448</v>
      </c>
    </row>
    <row r="50" spans="1:12" s="29" customFormat="1" x14ac:dyDescent="0.25">
      <c r="A50" s="120"/>
      <c r="B50" s="120"/>
      <c r="C50" s="133"/>
      <c r="D50" s="139"/>
      <c r="E50" s="136"/>
      <c r="F50" s="120"/>
      <c r="G50" s="120"/>
      <c r="H50" s="194"/>
      <c r="I50" s="41" t="s">
        <v>106</v>
      </c>
      <c r="J50" s="90"/>
      <c r="K50" s="41"/>
      <c r="L50" s="37"/>
    </row>
    <row r="51" spans="1:12" s="29" customFormat="1" ht="90" customHeight="1" x14ac:dyDescent="0.25">
      <c r="A51" s="121"/>
      <c r="B51" s="121"/>
      <c r="C51" s="134"/>
      <c r="D51" s="140"/>
      <c r="E51" s="137"/>
      <c r="F51" s="121"/>
      <c r="G51" s="121"/>
      <c r="H51" s="137"/>
      <c r="I51" s="32" t="s">
        <v>106</v>
      </c>
      <c r="J51" s="89"/>
      <c r="K51" s="32"/>
      <c r="L51" s="34"/>
    </row>
    <row r="52" spans="1:12" s="29" customFormat="1" ht="38.25" x14ac:dyDescent="0.25">
      <c r="A52" s="119" t="s">
        <v>107</v>
      </c>
      <c r="B52" s="119" t="s">
        <v>148</v>
      </c>
      <c r="C52" s="132">
        <v>4</v>
      </c>
      <c r="D52" s="141" t="s">
        <v>168</v>
      </c>
      <c r="E52" s="129" t="s">
        <v>169</v>
      </c>
      <c r="F52" s="123" t="s">
        <v>96</v>
      </c>
      <c r="G52" s="119" t="s">
        <v>97</v>
      </c>
      <c r="H52" s="52" t="s">
        <v>170</v>
      </c>
      <c r="I52" s="5">
        <v>0</v>
      </c>
      <c r="J52" s="88" t="b">
        <v>0</v>
      </c>
      <c r="K52" s="17"/>
      <c r="L52" s="4"/>
    </row>
    <row r="53" spans="1:12" s="29" customFormat="1" ht="51" x14ac:dyDescent="0.25">
      <c r="A53" s="120"/>
      <c r="B53" s="120"/>
      <c r="C53" s="133"/>
      <c r="D53" s="139"/>
      <c r="E53" s="136"/>
      <c r="F53" s="120"/>
      <c r="G53" s="120"/>
      <c r="H53" s="7" t="s">
        <v>171</v>
      </c>
      <c r="I53" s="31">
        <v>2</v>
      </c>
      <c r="J53" s="91" t="b">
        <v>1</v>
      </c>
      <c r="K53" s="32" t="s">
        <v>9</v>
      </c>
      <c r="L53" s="34" t="s">
        <v>449</v>
      </c>
    </row>
    <row r="54" spans="1:12" s="29" customFormat="1" ht="51" x14ac:dyDescent="0.25">
      <c r="A54" s="121"/>
      <c r="B54" s="121"/>
      <c r="C54" s="134"/>
      <c r="D54" s="143"/>
      <c r="E54" s="131"/>
      <c r="F54" s="126"/>
      <c r="G54" s="121"/>
      <c r="H54" s="10" t="s">
        <v>172</v>
      </c>
      <c r="I54" s="11">
        <v>3</v>
      </c>
      <c r="J54" s="87" t="b">
        <v>0</v>
      </c>
      <c r="K54" s="18"/>
      <c r="L54" s="10"/>
    </row>
    <row r="55" spans="1:12" ht="25.5" x14ac:dyDescent="0.25">
      <c r="A55" s="119" t="s">
        <v>107</v>
      </c>
      <c r="B55" s="119" t="s">
        <v>173</v>
      </c>
      <c r="C55" s="132" t="s">
        <v>174</v>
      </c>
      <c r="D55" s="141" t="s">
        <v>175</v>
      </c>
      <c r="E55" s="129" t="s">
        <v>176</v>
      </c>
      <c r="F55" s="123" t="s">
        <v>177</v>
      </c>
      <c r="G55" s="119" t="s">
        <v>97</v>
      </c>
      <c r="H55" s="107" t="s">
        <v>178</v>
      </c>
      <c r="I55" s="5">
        <v>0</v>
      </c>
      <c r="J55" s="82" t="b">
        <v>0</v>
      </c>
      <c r="K55" s="17"/>
      <c r="L55" s="4"/>
    </row>
    <row r="56" spans="1:12" ht="51" x14ac:dyDescent="0.25">
      <c r="A56" s="120"/>
      <c r="B56" s="120"/>
      <c r="C56" s="133"/>
      <c r="D56" s="142"/>
      <c r="E56" s="130"/>
      <c r="F56" s="125"/>
      <c r="G56" s="120"/>
      <c r="H56" s="109" t="s">
        <v>179</v>
      </c>
      <c r="I56" s="8">
        <v>1</v>
      </c>
      <c r="J56" s="83" t="b">
        <v>0</v>
      </c>
      <c r="K56" s="15"/>
      <c r="L56" s="7"/>
    </row>
    <row r="57" spans="1:12" ht="25.5" x14ac:dyDescent="0.25">
      <c r="A57" s="120"/>
      <c r="B57" s="120"/>
      <c r="C57" s="133"/>
      <c r="D57" s="142"/>
      <c r="E57" s="130"/>
      <c r="F57" s="125"/>
      <c r="G57" s="120"/>
      <c r="H57" s="7" t="s">
        <v>180</v>
      </c>
      <c r="I57" s="8">
        <v>1</v>
      </c>
      <c r="J57" s="83" t="b">
        <v>0</v>
      </c>
      <c r="K57" s="15"/>
      <c r="L57" s="7"/>
    </row>
    <row r="58" spans="1:12" ht="38.25" x14ac:dyDescent="0.25">
      <c r="A58" s="120"/>
      <c r="B58" s="120"/>
      <c r="C58" s="133"/>
      <c r="D58" s="142"/>
      <c r="E58" s="130"/>
      <c r="F58" s="125"/>
      <c r="G58" s="120"/>
      <c r="H58" s="7" t="s">
        <v>181</v>
      </c>
      <c r="I58" s="8">
        <v>2</v>
      </c>
      <c r="J58" s="85" t="b">
        <v>0</v>
      </c>
      <c r="K58" s="15"/>
      <c r="L58" s="7"/>
    </row>
    <row r="59" spans="1:12" ht="25.5" x14ac:dyDescent="0.25">
      <c r="A59" s="121"/>
      <c r="B59" s="121"/>
      <c r="C59" s="134"/>
      <c r="D59" s="143"/>
      <c r="E59" s="131"/>
      <c r="F59" s="126"/>
      <c r="G59" s="121"/>
      <c r="H59" s="10" t="s">
        <v>182</v>
      </c>
      <c r="I59" s="11">
        <v>3</v>
      </c>
      <c r="J59" s="84" t="b">
        <v>1</v>
      </c>
      <c r="K59" s="18" t="s">
        <v>9</v>
      </c>
      <c r="L59" s="10"/>
    </row>
    <row r="60" spans="1:12" ht="26.25" customHeight="1" x14ac:dyDescent="0.25">
      <c r="A60" s="119" t="s">
        <v>107</v>
      </c>
      <c r="B60" s="119" t="s">
        <v>173</v>
      </c>
      <c r="C60" s="132" t="s">
        <v>183</v>
      </c>
      <c r="D60" s="141" t="s">
        <v>184</v>
      </c>
      <c r="E60" s="129" t="s">
        <v>185</v>
      </c>
      <c r="F60" s="123" t="s">
        <v>96</v>
      </c>
      <c r="G60" s="119" t="s">
        <v>97</v>
      </c>
      <c r="H60" s="4" t="s">
        <v>186</v>
      </c>
      <c r="I60" s="5">
        <v>0</v>
      </c>
      <c r="J60" s="82" t="b">
        <v>0</v>
      </c>
      <c r="K60" s="17"/>
      <c r="L60" s="4"/>
    </row>
    <row r="61" spans="1:12" ht="78.75" customHeight="1" x14ac:dyDescent="0.25">
      <c r="A61" s="120"/>
      <c r="B61" s="120"/>
      <c r="C61" s="133"/>
      <c r="D61" s="142"/>
      <c r="E61" s="130"/>
      <c r="F61" s="125"/>
      <c r="G61" s="120"/>
      <c r="H61" s="7" t="s">
        <v>187</v>
      </c>
      <c r="I61" s="8">
        <v>1</v>
      </c>
      <c r="J61" s="85" t="b">
        <v>0</v>
      </c>
      <c r="K61" s="15"/>
      <c r="L61" s="7"/>
    </row>
    <row r="62" spans="1:12" ht="76.5" x14ac:dyDescent="0.25">
      <c r="A62" s="120"/>
      <c r="B62" s="120"/>
      <c r="C62" s="133"/>
      <c r="D62" s="142"/>
      <c r="E62" s="130"/>
      <c r="F62" s="125"/>
      <c r="G62" s="120"/>
      <c r="H62" s="7" t="s">
        <v>188</v>
      </c>
      <c r="I62" s="8">
        <v>2</v>
      </c>
      <c r="J62" s="83" t="b">
        <v>0</v>
      </c>
      <c r="K62" s="15"/>
      <c r="L62" s="7"/>
    </row>
    <row r="63" spans="1:12" ht="51" customHeight="1" x14ac:dyDescent="0.25">
      <c r="A63" s="121"/>
      <c r="B63" s="121"/>
      <c r="C63" s="134"/>
      <c r="D63" s="143"/>
      <c r="E63" s="131"/>
      <c r="F63" s="126"/>
      <c r="G63" s="121"/>
      <c r="H63" s="10" t="s">
        <v>189</v>
      </c>
      <c r="I63" s="11">
        <v>3</v>
      </c>
      <c r="J63" s="87" t="b">
        <v>1</v>
      </c>
      <c r="K63" s="18" t="s">
        <v>9</v>
      </c>
      <c r="L63" s="10"/>
    </row>
    <row r="64" spans="1:12" ht="25.5" x14ac:dyDescent="0.25">
      <c r="A64" s="119" t="s">
        <v>107</v>
      </c>
      <c r="B64" s="119" t="s">
        <v>173</v>
      </c>
      <c r="C64" s="132" t="s">
        <v>190</v>
      </c>
      <c r="D64" s="141" t="s">
        <v>191</v>
      </c>
      <c r="E64" s="129" t="s">
        <v>192</v>
      </c>
      <c r="F64" s="123" t="s">
        <v>177</v>
      </c>
      <c r="G64" s="119" t="s">
        <v>97</v>
      </c>
      <c r="H64" s="4" t="s">
        <v>193</v>
      </c>
      <c r="I64" s="5" t="s">
        <v>391</v>
      </c>
      <c r="J64" s="88" t="b">
        <v>0</v>
      </c>
      <c r="K64" s="17"/>
      <c r="L64" s="4"/>
    </row>
    <row r="65" spans="1:12" x14ac:dyDescent="0.25">
      <c r="A65" s="120"/>
      <c r="B65" s="120"/>
      <c r="C65" s="133"/>
      <c r="D65" s="142"/>
      <c r="E65" s="130"/>
      <c r="F65" s="125"/>
      <c r="G65" s="120"/>
      <c r="H65" s="7" t="s">
        <v>194</v>
      </c>
      <c r="I65" s="8">
        <v>0</v>
      </c>
      <c r="J65" s="83" t="b">
        <v>0</v>
      </c>
      <c r="K65" s="15"/>
      <c r="L65" s="7"/>
    </row>
    <row r="66" spans="1:12" ht="27.75" customHeight="1" x14ac:dyDescent="0.25">
      <c r="A66" s="121"/>
      <c r="B66" s="121"/>
      <c r="C66" s="134"/>
      <c r="D66" s="143"/>
      <c r="E66" s="131"/>
      <c r="F66" s="126"/>
      <c r="G66" s="121"/>
      <c r="H66" s="10" t="s">
        <v>195</v>
      </c>
      <c r="I66" s="11">
        <v>3</v>
      </c>
      <c r="J66" s="84" t="b">
        <v>1</v>
      </c>
      <c r="K66" s="18" t="s">
        <v>438</v>
      </c>
      <c r="L66" s="10" t="s">
        <v>450</v>
      </c>
    </row>
    <row r="67" spans="1:12" ht="25.5" x14ac:dyDescent="0.25">
      <c r="A67" s="119" t="s">
        <v>107</v>
      </c>
      <c r="B67" s="119" t="s">
        <v>173</v>
      </c>
      <c r="C67" s="132" t="s">
        <v>196</v>
      </c>
      <c r="D67" s="141" t="s">
        <v>197</v>
      </c>
      <c r="E67" s="129" t="s">
        <v>198</v>
      </c>
      <c r="F67" s="123" t="s">
        <v>177</v>
      </c>
      <c r="G67" s="119" t="s">
        <v>97</v>
      </c>
      <c r="H67" s="4" t="s">
        <v>193</v>
      </c>
      <c r="I67" s="5" t="s">
        <v>391</v>
      </c>
      <c r="J67" s="88" t="b">
        <v>1</v>
      </c>
      <c r="K67" s="17" t="s">
        <v>440</v>
      </c>
      <c r="L67" s="4" t="s">
        <v>451</v>
      </c>
    </row>
    <row r="68" spans="1:12" x14ac:dyDescent="0.25">
      <c r="A68" s="120"/>
      <c r="B68" s="120"/>
      <c r="C68" s="133"/>
      <c r="D68" s="142"/>
      <c r="E68" s="130"/>
      <c r="F68" s="125"/>
      <c r="G68" s="120"/>
      <c r="H68" s="7" t="s">
        <v>194</v>
      </c>
      <c r="I68" s="8">
        <v>1</v>
      </c>
      <c r="J68" s="85" t="b">
        <v>0</v>
      </c>
      <c r="K68" s="15"/>
      <c r="L68" s="7"/>
    </row>
    <row r="69" spans="1:12" ht="39" customHeight="1" x14ac:dyDescent="0.25">
      <c r="A69" s="121"/>
      <c r="B69" s="121"/>
      <c r="C69" s="134"/>
      <c r="D69" s="143"/>
      <c r="E69" s="131"/>
      <c r="F69" s="126"/>
      <c r="G69" s="121"/>
      <c r="H69" s="10" t="s">
        <v>195</v>
      </c>
      <c r="I69" s="11">
        <v>3</v>
      </c>
      <c r="J69" s="87" t="b">
        <v>0</v>
      </c>
      <c r="K69" s="18"/>
      <c r="L69" s="10"/>
    </row>
    <row r="70" spans="1:12" ht="25.5" x14ac:dyDescent="0.25">
      <c r="A70" s="127" t="s">
        <v>107</v>
      </c>
      <c r="B70" s="127" t="s">
        <v>199</v>
      </c>
      <c r="C70" s="188" t="s">
        <v>200</v>
      </c>
      <c r="D70" s="141" t="s">
        <v>201</v>
      </c>
      <c r="E70" s="147" t="s">
        <v>202</v>
      </c>
      <c r="F70" s="123" t="s">
        <v>177</v>
      </c>
      <c r="G70" s="117" t="s">
        <v>97</v>
      </c>
      <c r="H70" s="4" t="s">
        <v>203</v>
      </c>
      <c r="I70" s="5" t="s">
        <v>106</v>
      </c>
      <c r="J70" s="88" t="b">
        <v>1</v>
      </c>
      <c r="K70" s="21" t="s">
        <v>9</v>
      </c>
      <c r="L70" s="19" t="s">
        <v>452</v>
      </c>
    </row>
    <row r="71" spans="1:12" ht="252.75" customHeight="1" x14ac:dyDescent="0.25">
      <c r="A71" s="128"/>
      <c r="B71" s="128"/>
      <c r="C71" s="189"/>
      <c r="D71" s="143"/>
      <c r="E71" s="148"/>
      <c r="F71" s="126"/>
      <c r="G71" s="122"/>
      <c r="H71" s="108" t="s">
        <v>204</v>
      </c>
      <c r="I71" s="11" t="s">
        <v>106</v>
      </c>
      <c r="J71" s="92" t="b">
        <v>0</v>
      </c>
      <c r="K71" s="16"/>
      <c r="L71" s="20"/>
    </row>
    <row r="72" spans="1:12" x14ac:dyDescent="0.25">
      <c r="A72" s="119" t="s">
        <v>107</v>
      </c>
      <c r="B72" s="119" t="s">
        <v>199</v>
      </c>
      <c r="C72" s="132" t="s">
        <v>205</v>
      </c>
      <c r="D72" s="141" t="s">
        <v>206</v>
      </c>
      <c r="E72" s="129" t="s">
        <v>207</v>
      </c>
      <c r="F72" s="123" t="s">
        <v>96</v>
      </c>
      <c r="G72" s="119" t="s">
        <v>97</v>
      </c>
      <c r="H72" s="107" t="s">
        <v>208</v>
      </c>
      <c r="I72" s="5">
        <v>0</v>
      </c>
      <c r="J72" s="93" t="b">
        <v>0</v>
      </c>
      <c r="K72" s="17"/>
      <c r="L72" s="4"/>
    </row>
    <row r="73" spans="1:12" ht="41.25" customHeight="1" x14ac:dyDescent="0.25">
      <c r="A73" s="120"/>
      <c r="B73" s="120"/>
      <c r="C73" s="133"/>
      <c r="D73" s="142"/>
      <c r="E73" s="130"/>
      <c r="F73" s="125"/>
      <c r="G73" s="120"/>
      <c r="H73" s="7" t="s">
        <v>209</v>
      </c>
      <c r="I73" s="8">
        <v>1</v>
      </c>
      <c r="J73" s="83" t="b">
        <v>0</v>
      </c>
      <c r="K73" s="15"/>
      <c r="L73" s="7"/>
    </row>
    <row r="74" spans="1:12" ht="46.5" customHeight="1" x14ac:dyDescent="0.25">
      <c r="A74" s="120"/>
      <c r="B74" s="120"/>
      <c r="C74" s="133"/>
      <c r="D74" s="142"/>
      <c r="E74" s="130"/>
      <c r="F74" s="125"/>
      <c r="G74" s="120"/>
      <c r="H74" s="7" t="s">
        <v>210</v>
      </c>
      <c r="I74" s="8">
        <v>2</v>
      </c>
      <c r="J74" s="85" t="b">
        <v>1</v>
      </c>
      <c r="K74" s="15" t="s">
        <v>9</v>
      </c>
      <c r="L74" s="7"/>
    </row>
    <row r="75" spans="1:12" ht="148.5" customHeight="1" x14ac:dyDescent="0.25">
      <c r="A75" s="121"/>
      <c r="B75" s="121"/>
      <c r="C75" s="134"/>
      <c r="D75" s="143"/>
      <c r="E75" s="131"/>
      <c r="F75" s="126"/>
      <c r="G75" s="121"/>
      <c r="H75" s="10" t="s">
        <v>211</v>
      </c>
      <c r="I75" s="11">
        <v>3</v>
      </c>
      <c r="J75" s="84" t="b">
        <v>0</v>
      </c>
      <c r="K75" s="18"/>
      <c r="L75" s="10"/>
    </row>
    <row r="76" spans="1:12" ht="24.75" customHeight="1" x14ac:dyDescent="0.25">
      <c r="A76" s="119" t="s">
        <v>107</v>
      </c>
      <c r="B76" s="119" t="s">
        <v>199</v>
      </c>
      <c r="C76" s="132" t="s">
        <v>212</v>
      </c>
      <c r="D76" s="141" t="s">
        <v>213</v>
      </c>
      <c r="E76" s="129" t="s">
        <v>214</v>
      </c>
      <c r="F76" s="123" t="s">
        <v>177</v>
      </c>
      <c r="G76" s="119" t="s">
        <v>97</v>
      </c>
      <c r="H76" s="4" t="s">
        <v>215</v>
      </c>
      <c r="I76" s="5" t="s">
        <v>391</v>
      </c>
      <c r="J76" s="82" t="b">
        <v>1</v>
      </c>
      <c r="K76" s="17" t="s">
        <v>440</v>
      </c>
      <c r="L76" s="4"/>
    </row>
    <row r="77" spans="1:12" ht="42" customHeight="1" x14ac:dyDescent="0.25">
      <c r="A77" s="120"/>
      <c r="B77" s="120"/>
      <c r="C77" s="133"/>
      <c r="D77" s="142"/>
      <c r="E77" s="130"/>
      <c r="F77" s="125"/>
      <c r="G77" s="120"/>
      <c r="H77" s="7" t="s">
        <v>216</v>
      </c>
      <c r="I77" s="8">
        <v>0</v>
      </c>
      <c r="J77" s="83" t="b">
        <v>0</v>
      </c>
      <c r="K77" s="15"/>
      <c r="L77" s="7"/>
    </row>
    <row r="78" spans="1:12" ht="38.25" customHeight="1" x14ac:dyDescent="0.25">
      <c r="A78" s="120"/>
      <c r="B78" s="120"/>
      <c r="C78" s="133"/>
      <c r="D78" s="142"/>
      <c r="E78" s="130"/>
      <c r="F78" s="125"/>
      <c r="G78" s="120"/>
      <c r="H78" s="7" t="s">
        <v>217</v>
      </c>
      <c r="I78" s="8">
        <v>0</v>
      </c>
      <c r="J78" s="85" t="b">
        <v>0</v>
      </c>
      <c r="K78" s="15"/>
      <c r="L78" s="7"/>
    </row>
    <row r="79" spans="1:12" ht="144.94999999999999" customHeight="1" x14ac:dyDescent="0.25">
      <c r="A79" s="121"/>
      <c r="B79" s="121"/>
      <c r="C79" s="134"/>
      <c r="D79" s="143"/>
      <c r="E79" s="131"/>
      <c r="F79" s="126"/>
      <c r="G79" s="121"/>
      <c r="H79" s="10" t="s">
        <v>195</v>
      </c>
      <c r="I79" s="11">
        <v>3</v>
      </c>
      <c r="J79" s="87" t="b">
        <v>0</v>
      </c>
      <c r="K79" s="18"/>
      <c r="L79" s="10"/>
    </row>
    <row r="80" spans="1:12" ht="38.25" x14ac:dyDescent="0.25">
      <c r="A80" s="117" t="s">
        <v>107</v>
      </c>
      <c r="B80" s="117" t="s">
        <v>199</v>
      </c>
      <c r="C80" s="184" t="s">
        <v>218</v>
      </c>
      <c r="D80" s="149" t="s">
        <v>219</v>
      </c>
      <c r="E80" s="147" t="s">
        <v>220</v>
      </c>
      <c r="F80" s="123" t="s">
        <v>96</v>
      </c>
      <c r="G80" s="117" t="s">
        <v>97</v>
      </c>
      <c r="H80" s="4" t="s">
        <v>221</v>
      </c>
      <c r="I80" s="21">
        <v>0</v>
      </c>
      <c r="J80" s="94" t="b">
        <v>0</v>
      </c>
      <c r="K80" s="21"/>
      <c r="L80" s="19"/>
    </row>
    <row r="81" spans="1:12" ht="25.5" x14ac:dyDescent="0.25">
      <c r="A81" s="118"/>
      <c r="B81" s="118"/>
      <c r="C81" s="185"/>
      <c r="D81" s="150"/>
      <c r="E81" s="152"/>
      <c r="F81" s="125"/>
      <c r="G81" s="118"/>
      <c r="H81" s="7" t="s">
        <v>222</v>
      </c>
      <c r="I81" s="23">
        <v>1</v>
      </c>
      <c r="J81" s="95" t="b">
        <v>0</v>
      </c>
      <c r="K81" s="23"/>
      <c r="L81" s="22"/>
    </row>
    <row r="82" spans="1:12" ht="25.5" x14ac:dyDescent="0.25">
      <c r="A82" s="118"/>
      <c r="B82" s="118"/>
      <c r="C82" s="185"/>
      <c r="D82" s="150"/>
      <c r="E82" s="152"/>
      <c r="F82" s="125"/>
      <c r="G82" s="118"/>
      <c r="H82" s="7" t="s">
        <v>223</v>
      </c>
      <c r="I82" s="23">
        <v>2</v>
      </c>
      <c r="J82" s="96" t="b">
        <v>0</v>
      </c>
      <c r="K82" s="23"/>
      <c r="L82" s="22"/>
    </row>
    <row r="83" spans="1:12" ht="27.75" customHeight="1" x14ac:dyDescent="0.25">
      <c r="A83" s="122"/>
      <c r="B83" s="122"/>
      <c r="C83" s="186"/>
      <c r="D83" s="151"/>
      <c r="E83" s="148"/>
      <c r="F83" s="126"/>
      <c r="G83" s="122"/>
      <c r="H83" s="10" t="s">
        <v>224</v>
      </c>
      <c r="I83" s="16">
        <v>3</v>
      </c>
      <c r="J83" s="92" t="b">
        <v>1</v>
      </c>
      <c r="K83" s="16" t="s">
        <v>9</v>
      </c>
      <c r="L83" s="20"/>
    </row>
    <row r="84" spans="1:12" ht="64.5" customHeight="1" x14ac:dyDescent="0.25">
      <c r="A84" s="119" t="s">
        <v>225</v>
      </c>
      <c r="B84" s="119" t="s">
        <v>226</v>
      </c>
      <c r="C84" s="132">
        <v>7</v>
      </c>
      <c r="D84" s="141" t="s">
        <v>227</v>
      </c>
      <c r="E84" s="129" t="s">
        <v>228</v>
      </c>
      <c r="F84" s="123" t="s">
        <v>177</v>
      </c>
      <c r="G84" s="119"/>
      <c r="H84" s="4" t="s">
        <v>229</v>
      </c>
      <c r="I84" s="5">
        <v>3</v>
      </c>
      <c r="J84" s="82" t="b">
        <v>1</v>
      </c>
      <c r="K84" s="17" t="s">
        <v>453</v>
      </c>
      <c r="L84" s="4" t="s">
        <v>454</v>
      </c>
    </row>
    <row r="85" spans="1:12" ht="123.75" customHeight="1" x14ac:dyDescent="0.25">
      <c r="A85" s="120"/>
      <c r="B85" s="120"/>
      <c r="C85" s="133"/>
      <c r="D85" s="142"/>
      <c r="E85" s="130"/>
      <c r="F85" s="125"/>
      <c r="G85" s="120"/>
      <c r="H85" s="7" t="s">
        <v>230</v>
      </c>
      <c r="I85" s="8">
        <v>1</v>
      </c>
      <c r="J85" s="83" t="b">
        <v>0</v>
      </c>
      <c r="K85" s="15"/>
      <c r="L85" s="7"/>
    </row>
    <row r="86" spans="1:12" ht="41.25" customHeight="1" x14ac:dyDescent="0.25">
      <c r="A86" s="119" t="s">
        <v>225</v>
      </c>
      <c r="B86" s="119" t="s">
        <v>226</v>
      </c>
      <c r="C86" s="132" t="s">
        <v>231</v>
      </c>
      <c r="D86" s="141" t="s">
        <v>232</v>
      </c>
      <c r="E86" s="190" t="s">
        <v>233</v>
      </c>
      <c r="F86" s="123" t="s">
        <v>177</v>
      </c>
      <c r="G86" s="119"/>
      <c r="H86" s="107" t="s">
        <v>234</v>
      </c>
      <c r="I86" s="5" t="s">
        <v>391</v>
      </c>
      <c r="J86" s="88" t="b">
        <v>0</v>
      </c>
      <c r="K86" s="17"/>
      <c r="L86" s="4"/>
    </row>
    <row r="87" spans="1:12" ht="51" x14ac:dyDescent="0.25">
      <c r="A87" s="120"/>
      <c r="B87" s="120"/>
      <c r="C87" s="133"/>
      <c r="D87" s="153"/>
      <c r="E87" s="191"/>
      <c r="F87" s="124"/>
      <c r="G87" s="120"/>
      <c r="H87" s="42" t="s">
        <v>235</v>
      </c>
      <c r="I87" s="43">
        <v>0</v>
      </c>
      <c r="J87" s="97" t="b">
        <v>0</v>
      </c>
      <c r="K87" s="44"/>
      <c r="L87" s="42"/>
    </row>
    <row r="88" spans="1:12" ht="73.5" customHeight="1" x14ac:dyDescent="0.25">
      <c r="A88" s="120"/>
      <c r="B88" s="120"/>
      <c r="C88" s="133"/>
      <c r="D88" s="142"/>
      <c r="E88" s="192"/>
      <c r="F88" s="125"/>
      <c r="G88" s="120"/>
      <c r="H88" s="7" t="s">
        <v>236</v>
      </c>
      <c r="I88" s="8">
        <v>1</v>
      </c>
      <c r="J88" s="85" t="b">
        <v>1</v>
      </c>
      <c r="K88" s="15" t="s">
        <v>497</v>
      </c>
      <c r="L88" s="7" t="s">
        <v>455</v>
      </c>
    </row>
    <row r="89" spans="1:12" ht="38.25" customHeight="1" x14ac:dyDescent="0.25">
      <c r="A89" s="120"/>
      <c r="B89" s="120"/>
      <c r="C89" s="133"/>
      <c r="D89" s="142"/>
      <c r="E89" s="192"/>
      <c r="F89" s="125"/>
      <c r="G89" s="120"/>
      <c r="H89" s="7" t="s">
        <v>237</v>
      </c>
      <c r="I89" s="8">
        <v>2</v>
      </c>
      <c r="J89" s="85" t="b">
        <v>0</v>
      </c>
      <c r="K89" s="15"/>
      <c r="L89" s="7"/>
    </row>
    <row r="90" spans="1:12" ht="57" customHeight="1" x14ac:dyDescent="0.25">
      <c r="A90" s="121"/>
      <c r="B90" s="121"/>
      <c r="C90" s="134"/>
      <c r="D90" s="143"/>
      <c r="E90" s="193"/>
      <c r="F90" s="126"/>
      <c r="G90" s="121"/>
      <c r="H90" s="108" t="s">
        <v>238</v>
      </c>
      <c r="I90" s="11">
        <v>3</v>
      </c>
      <c r="J90" s="84" t="b">
        <v>0</v>
      </c>
      <c r="K90" s="18"/>
      <c r="L90" s="10"/>
    </row>
    <row r="91" spans="1:12" ht="90" customHeight="1" x14ac:dyDescent="0.25">
      <c r="A91" s="25" t="s">
        <v>225</v>
      </c>
      <c r="B91" s="25" t="s">
        <v>226</v>
      </c>
      <c r="C91" s="53" t="s">
        <v>239</v>
      </c>
      <c r="D91" s="73" t="s">
        <v>240</v>
      </c>
      <c r="E91" s="26" t="s">
        <v>241</v>
      </c>
      <c r="F91" s="25" t="s">
        <v>242</v>
      </c>
      <c r="G91" s="26"/>
      <c r="H91" s="26" t="s">
        <v>393</v>
      </c>
      <c r="I91" s="54" t="s">
        <v>106</v>
      </c>
      <c r="J91" s="98" t="s">
        <v>456</v>
      </c>
      <c r="K91" s="25" t="s">
        <v>453</v>
      </c>
      <c r="L91" s="26" t="s">
        <v>454</v>
      </c>
    </row>
    <row r="92" spans="1:12" ht="25.5" x14ac:dyDescent="0.25">
      <c r="A92" s="119" t="s">
        <v>225</v>
      </c>
      <c r="B92" s="119" t="s">
        <v>226</v>
      </c>
      <c r="C92" s="132">
        <v>9</v>
      </c>
      <c r="D92" s="141" t="s">
        <v>243</v>
      </c>
      <c r="E92" s="129" t="s">
        <v>244</v>
      </c>
      <c r="F92" s="123" t="s">
        <v>177</v>
      </c>
      <c r="G92" s="119"/>
      <c r="H92" s="4" t="s">
        <v>245</v>
      </c>
      <c r="I92" s="5">
        <v>0</v>
      </c>
      <c r="J92" s="82" t="b">
        <v>0</v>
      </c>
      <c r="K92" s="17"/>
      <c r="L92" s="4"/>
    </row>
    <row r="93" spans="1:12" ht="38.25" x14ac:dyDescent="0.25">
      <c r="A93" s="120"/>
      <c r="B93" s="120"/>
      <c r="C93" s="133"/>
      <c r="D93" s="142"/>
      <c r="E93" s="130"/>
      <c r="F93" s="125"/>
      <c r="G93" s="120"/>
      <c r="H93" s="7" t="s">
        <v>246</v>
      </c>
      <c r="I93" s="8">
        <v>1</v>
      </c>
      <c r="J93" s="83" t="b">
        <v>0</v>
      </c>
      <c r="K93" s="15"/>
      <c r="L93" s="7"/>
    </row>
    <row r="94" spans="1:12" ht="38.25" x14ac:dyDescent="0.25">
      <c r="A94" s="120"/>
      <c r="B94" s="120"/>
      <c r="C94" s="133"/>
      <c r="D94" s="142"/>
      <c r="E94" s="130"/>
      <c r="F94" s="125"/>
      <c r="G94" s="120"/>
      <c r="H94" s="7" t="s">
        <v>247</v>
      </c>
      <c r="I94" s="8">
        <v>2</v>
      </c>
      <c r="J94" s="83" t="b">
        <v>1</v>
      </c>
      <c r="K94" s="15" t="s">
        <v>457</v>
      </c>
      <c r="L94" s="7" t="s">
        <v>458</v>
      </c>
    </row>
    <row r="95" spans="1:12" ht="25.5" x14ac:dyDescent="0.25">
      <c r="A95" s="121"/>
      <c r="B95" s="121"/>
      <c r="C95" s="134"/>
      <c r="D95" s="143"/>
      <c r="E95" s="131"/>
      <c r="F95" s="126"/>
      <c r="G95" s="121"/>
      <c r="H95" s="10" t="s">
        <v>248</v>
      </c>
      <c r="I95" s="11">
        <v>3</v>
      </c>
      <c r="J95" s="84" t="b">
        <v>0</v>
      </c>
      <c r="K95" s="18"/>
      <c r="L95" s="10"/>
    </row>
    <row r="96" spans="1:12" ht="57.75" customHeight="1" x14ac:dyDescent="0.25">
      <c r="A96" s="119" t="s">
        <v>225</v>
      </c>
      <c r="B96" s="119" t="s">
        <v>249</v>
      </c>
      <c r="C96" s="132" t="s">
        <v>250</v>
      </c>
      <c r="D96" s="141" t="s">
        <v>251</v>
      </c>
      <c r="E96" s="129" t="s">
        <v>252</v>
      </c>
      <c r="F96" s="123" t="s">
        <v>177</v>
      </c>
      <c r="G96" s="119" t="s">
        <v>253</v>
      </c>
      <c r="H96" s="52" t="s">
        <v>254</v>
      </c>
      <c r="I96" s="55" t="s">
        <v>391</v>
      </c>
      <c r="J96" s="82" t="b">
        <v>0</v>
      </c>
      <c r="K96" s="17"/>
      <c r="L96" s="4"/>
    </row>
    <row r="97" spans="1:12" ht="42" customHeight="1" x14ac:dyDescent="0.25">
      <c r="A97" s="120"/>
      <c r="B97" s="120"/>
      <c r="C97" s="133"/>
      <c r="D97" s="139"/>
      <c r="E97" s="136"/>
      <c r="F97" s="155"/>
      <c r="G97" s="120"/>
      <c r="H97" s="37" t="s">
        <v>255</v>
      </c>
      <c r="I97" s="35">
        <v>0</v>
      </c>
      <c r="J97" s="99" t="b">
        <v>0</v>
      </c>
      <c r="K97" s="32"/>
      <c r="L97" s="34"/>
    </row>
    <row r="98" spans="1:12" ht="55.5" customHeight="1" x14ac:dyDescent="0.25">
      <c r="A98" s="120"/>
      <c r="B98" s="120"/>
      <c r="C98" s="133"/>
      <c r="D98" s="139"/>
      <c r="E98" s="136"/>
      <c r="F98" s="155"/>
      <c r="G98" s="120"/>
      <c r="H98" s="37" t="s">
        <v>256</v>
      </c>
      <c r="I98" s="35">
        <v>1</v>
      </c>
      <c r="J98" s="100" t="b">
        <v>0</v>
      </c>
      <c r="K98" s="41"/>
      <c r="L98" s="37"/>
    </row>
    <row r="99" spans="1:12" ht="154.5" customHeight="1" x14ac:dyDescent="0.25">
      <c r="A99" s="121"/>
      <c r="B99" s="121"/>
      <c r="C99" s="134"/>
      <c r="D99" s="143"/>
      <c r="E99" s="131"/>
      <c r="F99" s="126"/>
      <c r="G99" s="121"/>
      <c r="H99" s="24" t="s">
        <v>257</v>
      </c>
      <c r="I99" s="56">
        <v>3</v>
      </c>
      <c r="J99" s="101" t="b">
        <v>1</v>
      </c>
      <c r="K99" s="33" t="s">
        <v>9</v>
      </c>
      <c r="L99" s="24" t="s">
        <v>459</v>
      </c>
    </row>
    <row r="100" spans="1:12" ht="57.6" customHeight="1" x14ac:dyDescent="0.25">
      <c r="A100" s="119" t="s">
        <v>225</v>
      </c>
      <c r="B100" s="119" t="s">
        <v>249</v>
      </c>
      <c r="C100" s="132" t="s">
        <v>258</v>
      </c>
      <c r="D100" s="141" t="s">
        <v>259</v>
      </c>
      <c r="E100" s="129" t="s">
        <v>260</v>
      </c>
      <c r="F100" s="123" t="s">
        <v>177</v>
      </c>
      <c r="G100" s="119"/>
      <c r="H100" s="52" t="s">
        <v>254</v>
      </c>
      <c r="I100" s="55" t="s">
        <v>391</v>
      </c>
      <c r="J100" s="82" t="b">
        <v>0</v>
      </c>
      <c r="K100" s="17"/>
      <c r="L100" s="4"/>
    </row>
    <row r="101" spans="1:12" ht="42" customHeight="1" x14ac:dyDescent="0.25">
      <c r="A101" s="120"/>
      <c r="B101" s="120"/>
      <c r="C101" s="133"/>
      <c r="D101" s="139"/>
      <c r="E101" s="136"/>
      <c r="F101" s="155"/>
      <c r="G101" s="120"/>
      <c r="H101" s="37" t="s">
        <v>255</v>
      </c>
      <c r="I101" s="35">
        <v>0</v>
      </c>
      <c r="J101" s="99" t="b">
        <v>0</v>
      </c>
      <c r="K101" s="32"/>
      <c r="L101" s="34"/>
    </row>
    <row r="102" spans="1:12" ht="42" customHeight="1" x14ac:dyDescent="0.25">
      <c r="A102" s="120"/>
      <c r="B102" s="120"/>
      <c r="C102" s="133"/>
      <c r="D102" s="139"/>
      <c r="E102" s="136"/>
      <c r="F102" s="155"/>
      <c r="G102" s="120"/>
      <c r="H102" s="37" t="s">
        <v>261</v>
      </c>
      <c r="I102" s="35">
        <v>1</v>
      </c>
      <c r="J102" s="100" t="b">
        <v>0</v>
      </c>
      <c r="K102" s="41"/>
      <c r="L102" s="37"/>
    </row>
    <row r="103" spans="1:12" ht="74.25" customHeight="1" x14ac:dyDescent="0.25">
      <c r="A103" s="121"/>
      <c r="B103" s="121"/>
      <c r="C103" s="134"/>
      <c r="D103" s="143"/>
      <c r="E103" s="131"/>
      <c r="F103" s="126"/>
      <c r="G103" s="121"/>
      <c r="H103" s="24" t="s">
        <v>257</v>
      </c>
      <c r="I103" s="56">
        <v>3</v>
      </c>
      <c r="J103" s="101" t="b">
        <v>1</v>
      </c>
      <c r="K103" s="33" t="s">
        <v>9</v>
      </c>
      <c r="L103" s="24" t="s">
        <v>460</v>
      </c>
    </row>
    <row r="104" spans="1:12" ht="27" customHeight="1" x14ac:dyDescent="0.25">
      <c r="A104" s="119" t="s">
        <v>225</v>
      </c>
      <c r="B104" s="119" t="s">
        <v>249</v>
      </c>
      <c r="C104" s="132" t="s">
        <v>262</v>
      </c>
      <c r="D104" s="141" t="s">
        <v>263</v>
      </c>
      <c r="E104" s="129" t="s">
        <v>264</v>
      </c>
      <c r="F104" s="123" t="s">
        <v>96</v>
      </c>
      <c r="G104" s="119"/>
      <c r="H104" s="110" t="s">
        <v>400</v>
      </c>
      <c r="I104" s="55" t="s">
        <v>106</v>
      </c>
      <c r="J104" s="88" t="b">
        <v>0</v>
      </c>
      <c r="K104" s="17"/>
      <c r="L104" s="4"/>
    </row>
    <row r="105" spans="1:12" ht="27" customHeight="1" x14ac:dyDescent="0.25">
      <c r="A105" s="120"/>
      <c r="B105" s="120"/>
      <c r="C105" s="133"/>
      <c r="D105" s="153"/>
      <c r="E105" s="154"/>
      <c r="F105" s="174"/>
      <c r="G105" s="120"/>
      <c r="H105" s="37" t="s">
        <v>266</v>
      </c>
      <c r="I105" s="35" t="s">
        <v>106</v>
      </c>
      <c r="J105" s="103" t="b">
        <v>0</v>
      </c>
      <c r="K105" s="44"/>
      <c r="L105" s="42"/>
    </row>
    <row r="106" spans="1:12" ht="91.5" customHeight="1" x14ac:dyDescent="0.25">
      <c r="A106" s="121"/>
      <c r="B106" s="121"/>
      <c r="C106" s="134"/>
      <c r="D106" s="143"/>
      <c r="E106" s="131"/>
      <c r="F106" s="126"/>
      <c r="G106" s="121"/>
      <c r="H106" s="108" t="s">
        <v>267</v>
      </c>
      <c r="I106" s="11" t="s">
        <v>106</v>
      </c>
      <c r="J106" s="84" t="b">
        <v>1</v>
      </c>
      <c r="K106" s="18" t="s">
        <v>498</v>
      </c>
      <c r="L106" s="10" t="s">
        <v>461</v>
      </c>
    </row>
    <row r="107" spans="1:12" ht="27" hidden="1" customHeight="1" x14ac:dyDescent="0.25">
      <c r="A107" s="159" t="s">
        <v>225</v>
      </c>
      <c r="B107" s="159" t="s">
        <v>249</v>
      </c>
      <c r="C107" s="156" t="s">
        <v>268</v>
      </c>
      <c r="D107" s="162" t="s">
        <v>269</v>
      </c>
      <c r="E107" s="165" t="s">
        <v>270</v>
      </c>
      <c r="F107" s="168" t="s">
        <v>166</v>
      </c>
      <c r="G107" s="195"/>
      <c r="H107" s="34" t="s">
        <v>271</v>
      </c>
      <c r="I107" s="31" t="s">
        <v>106</v>
      </c>
      <c r="J107" s="104" t="b">
        <v>0</v>
      </c>
      <c r="K107" s="32"/>
      <c r="L107" s="34"/>
    </row>
    <row r="108" spans="1:12" ht="27" hidden="1" customHeight="1" x14ac:dyDescent="0.25">
      <c r="A108" s="160"/>
      <c r="B108" s="160"/>
      <c r="C108" s="157"/>
      <c r="D108" s="163"/>
      <c r="E108" s="166"/>
      <c r="F108" s="169"/>
      <c r="G108" s="196"/>
      <c r="H108" s="57" t="s">
        <v>272</v>
      </c>
      <c r="I108" s="41" t="s">
        <v>106</v>
      </c>
      <c r="J108" s="100" t="b">
        <v>0</v>
      </c>
      <c r="K108" s="37"/>
      <c r="L108" s="37"/>
    </row>
    <row r="109" spans="1:12" ht="27" hidden="1" customHeight="1" x14ac:dyDescent="0.25">
      <c r="A109" s="160"/>
      <c r="B109" s="160"/>
      <c r="C109" s="157"/>
      <c r="D109" s="163"/>
      <c r="E109" s="166"/>
      <c r="F109" s="169"/>
      <c r="G109" s="196"/>
      <c r="H109" s="37" t="s">
        <v>273</v>
      </c>
      <c r="I109" s="35" t="s">
        <v>106</v>
      </c>
      <c r="J109" s="105" t="b">
        <v>0</v>
      </c>
      <c r="K109" s="41"/>
      <c r="L109" s="37"/>
    </row>
    <row r="110" spans="1:12" ht="27" hidden="1" customHeight="1" x14ac:dyDescent="0.25">
      <c r="A110" s="160"/>
      <c r="B110" s="160"/>
      <c r="C110" s="157"/>
      <c r="D110" s="163"/>
      <c r="E110" s="166"/>
      <c r="F110" s="169"/>
      <c r="G110" s="196"/>
      <c r="H110" s="37" t="s">
        <v>274</v>
      </c>
      <c r="I110" s="35" t="s">
        <v>106</v>
      </c>
      <c r="J110" s="105" t="b">
        <v>0</v>
      </c>
      <c r="K110" s="41"/>
      <c r="L110" s="37"/>
    </row>
    <row r="111" spans="1:12" ht="27" hidden="1" customHeight="1" x14ac:dyDescent="0.25">
      <c r="A111" s="160"/>
      <c r="B111" s="160"/>
      <c r="C111" s="157"/>
      <c r="D111" s="163"/>
      <c r="E111" s="166"/>
      <c r="F111" s="169"/>
      <c r="G111" s="196"/>
      <c r="H111" s="37" t="s">
        <v>275</v>
      </c>
      <c r="I111" s="35" t="s">
        <v>106</v>
      </c>
      <c r="J111" s="105" t="b">
        <v>0</v>
      </c>
      <c r="K111" s="41"/>
      <c r="L111" s="37"/>
    </row>
    <row r="112" spans="1:12" ht="27" hidden="1" customHeight="1" x14ac:dyDescent="0.25">
      <c r="A112" s="160"/>
      <c r="B112" s="160"/>
      <c r="C112" s="157"/>
      <c r="D112" s="163"/>
      <c r="E112" s="166"/>
      <c r="F112" s="169"/>
      <c r="G112" s="196"/>
      <c r="H112" s="37" t="s">
        <v>276</v>
      </c>
      <c r="I112" s="35" t="s">
        <v>106</v>
      </c>
      <c r="J112" s="105" t="b">
        <v>0</v>
      </c>
      <c r="K112" s="41"/>
      <c r="L112" s="37"/>
    </row>
    <row r="113" spans="1:12" hidden="1" x14ac:dyDescent="0.25">
      <c r="A113" s="161"/>
      <c r="B113" s="161"/>
      <c r="C113" s="158"/>
      <c r="D113" s="164"/>
      <c r="E113" s="167"/>
      <c r="F113" s="170"/>
      <c r="G113" s="197"/>
      <c r="H113" s="58" t="s">
        <v>394</v>
      </c>
      <c r="I113" s="56" t="s">
        <v>106</v>
      </c>
      <c r="J113" s="112"/>
      <c r="K113" s="45"/>
      <c r="L113" s="58"/>
    </row>
    <row r="114" spans="1:12" ht="48" customHeight="1" x14ac:dyDescent="0.25">
      <c r="A114" s="119" t="s">
        <v>277</v>
      </c>
      <c r="B114" s="119" t="s">
        <v>199</v>
      </c>
      <c r="C114" s="132" t="s">
        <v>278</v>
      </c>
      <c r="D114" s="141" t="s">
        <v>279</v>
      </c>
      <c r="E114" s="129" t="s">
        <v>280</v>
      </c>
      <c r="F114" s="123" t="s">
        <v>96</v>
      </c>
      <c r="G114" s="119" t="s">
        <v>281</v>
      </c>
      <c r="H114" s="59" t="s">
        <v>254</v>
      </c>
      <c r="I114" s="13" t="s">
        <v>391</v>
      </c>
      <c r="J114" s="82" t="b">
        <v>1</v>
      </c>
      <c r="K114" s="17" t="s">
        <v>440</v>
      </c>
      <c r="L114" s="4" t="s">
        <v>463</v>
      </c>
    </row>
    <row r="115" spans="1:12" ht="35.25" customHeight="1" x14ac:dyDescent="0.25">
      <c r="A115" s="120"/>
      <c r="B115" s="120"/>
      <c r="C115" s="133"/>
      <c r="D115" s="153"/>
      <c r="E115" s="154"/>
      <c r="F115" s="124"/>
      <c r="G115" s="120"/>
      <c r="H115" s="42" t="s">
        <v>282</v>
      </c>
      <c r="I115" s="43">
        <v>3</v>
      </c>
      <c r="J115" s="106" t="b">
        <v>0</v>
      </c>
      <c r="K115" s="44"/>
      <c r="L115" s="42"/>
    </row>
    <row r="116" spans="1:12" ht="35.25" customHeight="1" x14ac:dyDescent="0.25">
      <c r="A116" s="120"/>
      <c r="B116" s="120"/>
      <c r="C116" s="133"/>
      <c r="D116" s="142"/>
      <c r="E116" s="130"/>
      <c r="F116" s="125"/>
      <c r="G116" s="120"/>
      <c r="H116" s="7" t="s">
        <v>283</v>
      </c>
      <c r="I116" s="8">
        <v>2</v>
      </c>
      <c r="J116" s="83" t="b">
        <v>0</v>
      </c>
      <c r="K116" s="15"/>
      <c r="L116" s="7"/>
    </row>
    <row r="117" spans="1:12" ht="35.25" customHeight="1" x14ac:dyDescent="0.25">
      <c r="A117" s="120"/>
      <c r="B117" s="120"/>
      <c r="C117" s="133"/>
      <c r="D117" s="142"/>
      <c r="E117" s="130"/>
      <c r="F117" s="125"/>
      <c r="G117" s="120"/>
      <c r="H117" s="7" t="s">
        <v>284</v>
      </c>
      <c r="I117" s="8">
        <v>1</v>
      </c>
      <c r="J117" s="83" t="b">
        <v>0</v>
      </c>
      <c r="K117" s="15"/>
      <c r="L117" s="7"/>
    </row>
    <row r="118" spans="1:12" ht="59.45" customHeight="1" x14ac:dyDescent="0.25">
      <c r="A118" s="121"/>
      <c r="B118" s="121"/>
      <c r="C118" s="134"/>
      <c r="D118" s="143"/>
      <c r="E118" s="131"/>
      <c r="F118" s="126"/>
      <c r="G118" s="121"/>
      <c r="H118" s="10" t="s">
        <v>285</v>
      </c>
      <c r="I118" s="11">
        <v>0</v>
      </c>
      <c r="J118" s="84" t="b">
        <v>0</v>
      </c>
      <c r="K118" s="18"/>
      <c r="L118" s="10"/>
    </row>
    <row r="119" spans="1:12" ht="48" customHeight="1" x14ac:dyDescent="0.25">
      <c r="A119" s="119" t="s">
        <v>277</v>
      </c>
      <c r="B119" s="119" t="s">
        <v>199</v>
      </c>
      <c r="C119" s="132" t="s">
        <v>286</v>
      </c>
      <c r="D119" s="141" t="s">
        <v>287</v>
      </c>
      <c r="E119" s="129" t="s">
        <v>288</v>
      </c>
      <c r="F119" s="123" t="s">
        <v>96</v>
      </c>
      <c r="G119" s="119" t="s">
        <v>281</v>
      </c>
      <c r="H119" s="59" t="s">
        <v>254</v>
      </c>
      <c r="I119" s="13" t="s">
        <v>391</v>
      </c>
      <c r="J119" s="82" t="b">
        <v>1</v>
      </c>
      <c r="K119" s="17" t="s">
        <v>462</v>
      </c>
      <c r="L119" s="4" t="s">
        <v>464</v>
      </c>
    </row>
    <row r="120" spans="1:12" ht="35.25" customHeight="1" x14ac:dyDescent="0.25">
      <c r="A120" s="120"/>
      <c r="B120" s="120"/>
      <c r="C120" s="133"/>
      <c r="D120" s="153"/>
      <c r="E120" s="154"/>
      <c r="F120" s="124"/>
      <c r="G120" s="120"/>
      <c r="H120" s="42" t="s">
        <v>282</v>
      </c>
      <c r="I120" s="43">
        <v>3</v>
      </c>
      <c r="J120" s="106" t="b">
        <v>0</v>
      </c>
      <c r="K120" s="44"/>
      <c r="L120" s="42"/>
    </row>
    <row r="121" spans="1:12" ht="35.25" customHeight="1" x14ac:dyDescent="0.25">
      <c r="A121" s="120"/>
      <c r="B121" s="120"/>
      <c r="C121" s="133"/>
      <c r="D121" s="142"/>
      <c r="E121" s="130"/>
      <c r="F121" s="125"/>
      <c r="G121" s="120"/>
      <c r="H121" s="7" t="s">
        <v>283</v>
      </c>
      <c r="I121" s="8">
        <v>2</v>
      </c>
      <c r="J121" s="83" t="b">
        <v>0</v>
      </c>
      <c r="K121" s="15"/>
      <c r="L121" s="7"/>
    </row>
    <row r="122" spans="1:12" ht="35.25" customHeight="1" x14ac:dyDescent="0.25">
      <c r="A122" s="120"/>
      <c r="B122" s="120"/>
      <c r="C122" s="133"/>
      <c r="D122" s="142"/>
      <c r="E122" s="130"/>
      <c r="F122" s="125"/>
      <c r="G122" s="120"/>
      <c r="H122" s="7" t="s">
        <v>284</v>
      </c>
      <c r="I122" s="8">
        <v>1</v>
      </c>
      <c r="J122" s="83" t="b">
        <v>0</v>
      </c>
      <c r="K122" s="15"/>
      <c r="L122" s="7"/>
    </row>
    <row r="123" spans="1:12" ht="59.45" customHeight="1" x14ac:dyDescent="0.25">
      <c r="A123" s="121"/>
      <c r="B123" s="121"/>
      <c r="C123" s="134"/>
      <c r="D123" s="143"/>
      <c r="E123" s="131"/>
      <c r="F123" s="126"/>
      <c r="G123" s="121"/>
      <c r="H123" s="10" t="s">
        <v>285</v>
      </c>
      <c r="I123" s="11">
        <v>0</v>
      </c>
      <c r="J123" s="84" t="b">
        <v>0</v>
      </c>
      <c r="K123" s="18"/>
      <c r="L123" s="10"/>
    </row>
    <row r="124" spans="1:12" ht="56.25" customHeight="1" x14ac:dyDescent="0.25">
      <c r="A124" s="119" t="s">
        <v>277</v>
      </c>
      <c r="B124" s="119" t="s">
        <v>199</v>
      </c>
      <c r="C124" s="132" t="s">
        <v>289</v>
      </c>
      <c r="D124" s="141" t="s">
        <v>290</v>
      </c>
      <c r="E124" s="129" t="s">
        <v>291</v>
      </c>
      <c r="F124" s="123" t="s">
        <v>96</v>
      </c>
      <c r="G124" s="119" t="s">
        <v>292</v>
      </c>
      <c r="H124" s="59" t="s">
        <v>254</v>
      </c>
      <c r="I124" s="13" t="s">
        <v>391</v>
      </c>
      <c r="J124" s="82" t="b">
        <v>1</v>
      </c>
      <c r="K124" s="17" t="s">
        <v>440</v>
      </c>
      <c r="L124" s="4" t="s">
        <v>465</v>
      </c>
    </row>
    <row r="125" spans="1:12" ht="35.25" customHeight="1" x14ac:dyDescent="0.25">
      <c r="A125" s="120"/>
      <c r="B125" s="120"/>
      <c r="C125" s="133"/>
      <c r="D125" s="153"/>
      <c r="E125" s="154"/>
      <c r="F125" s="124"/>
      <c r="G125" s="120"/>
      <c r="H125" s="42" t="s">
        <v>293</v>
      </c>
      <c r="I125" s="43">
        <v>3</v>
      </c>
      <c r="J125" s="106" t="b">
        <v>0</v>
      </c>
      <c r="K125" s="44"/>
      <c r="L125" s="42"/>
    </row>
    <row r="126" spans="1:12" ht="35.25" customHeight="1" x14ac:dyDescent="0.25">
      <c r="A126" s="120"/>
      <c r="B126" s="120"/>
      <c r="C126" s="133"/>
      <c r="D126" s="142"/>
      <c r="E126" s="130"/>
      <c r="F126" s="125"/>
      <c r="G126" s="120"/>
      <c r="H126" s="7" t="s">
        <v>294</v>
      </c>
      <c r="I126" s="8">
        <v>2</v>
      </c>
      <c r="J126" s="83" t="b">
        <v>0</v>
      </c>
      <c r="K126" s="15"/>
      <c r="L126" s="7"/>
    </row>
    <row r="127" spans="1:12" ht="35.25" customHeight="1" x14ac:dyDescent="0.25">
      <c r="A127" s="120"/>
      <c r="B127" s="120"/>
      <c r="C127" s="133"/>
      <c r="D127" s="142"/>
      <c r="E127" s="130"/>
      <c r="F127" s="125"/>
      <c r="G127" s="120"/>
      <c r="H127" s="7" t="s">
        <v>295</v>
      </c>
      <c r="I127" s="8">
        <v>1</v>
      </c>
      <c r="J127" s="83" t="b">
        <v>0</v>
      </c>
      <c r="K127" s="15"/>
      <c r="L127" s="7"/>
    </row>
    <row r="128" spans="1:12" ht="59.45" customHeight="1" x14ac:dyDescent="0.25">
      <c r="A128" s="121"/>
      <c r="B128" s="121"/>
      <c r="C128" s="134"/>
      <c r="D128" s="143"/>
      <c r="E128" s="131"/>
      <c r="F128" s="126"/>
      <c r="G128" s="121"/>
      <c r="H128" s="10" t="s">
        <v>296</v>
      </c>
      <c r="I128" s="11">
        <v>0</v>
      </c>
      <c r="J128" s="84" t="b">
        <v>0</v>
      </c>
      <c r="K128" s="18"/>
      <c r="L128" s="10"/>
    </row>
    <row r="129" spans="1:12" ht="55.5" customHeight="1" x14ac:dyDescent="0.25">
      <c r="A129" s="119" t="s">
        <v>277</v>
      </c>
      <c r="B129" s="119" t="s">
        <v>199</v>
      </c>
      <c r="C129" s="132" t="s">
        <v>297</v>
      </c>
      <c r="D129" s="141" t="s">
        <v>298</v>
      </c>
      <c r="E129" s="129" t="s">
        <v>299</v>
      </c>
      <c r="F129" s="123" t="s">
        <v>96</v>
      </c>
      <c r="G129" s="119" t="s">
        <v>281</v>
      </c>
      <c r="H129" s="4" t="s">
        <v>254</v>
      </c>
      <c r="I129" s="5" t="s">
        <v>391</v>
      </c>
      <c r="J129" s="82" t="b">
        <v>1</v>
      </c>
      <c r="K129" s="17" t="s">
        <v>9</v>
      </c>
      <c r="L129" s="4" t="s">
        <v>466</v>
      </c>
    </row>
    <row r="130" spans="1:12" ht="35.25" customHeight="1" x14ac:dyDescent="0.25">
      <c r="A130" s="120"/>
      <c r="B130" s="120"/>
      <c r="C130" s="133"/>
      <c r="D130" s="153"/>
      <c r="E130" s="154"/>
      <c r="F130" s="124"/>
      <c r="G130" s="120"/>
      <c r="H130" s="42" t="s">
        <v>300</v>
      </c>
      <c r="I130" s="43">
        <v>3</v>
      </c>
      <c r="J130" s="106" t="b">
        <v>0</v>
      </c>
      <c r="K130" s="44"/>
      <c r="L130" s="42"/>
    </row>
    <row r="131" spans="1:12" ht="35.25" customHeight="1" x14ac:dyDescent="0.25">
      <c r="A131" s="120"/>
      <c r="B131" s="120"/>
      <c r="C131" s="133"/>
      <c r="D131" s="142"/>
      <c r="E131" s="130"/>
      <c r="F131" s="125"/>
      <c r="G131" s="120"/>
      <c r="H131" s="7" t="s">
        <v>301</v>
      </c>
      <c r="I131" s="8">
        <v>2</v>
      </c>
      <c r="J131" s="83" t="b">
        <v>0</v>
      </c>
      <c r="K131" s="15"/>
      <c r="L131" s="7"/>
    </row>
    <row r="132" spans="1:12" ht="35.25" customHeight="1" x14ac:dyDescent="0.25">
      <c r="A132" s="120"/>
      <c r="B132" s="120"/>
      <c r="C132" s="133"/>
      <c r="D132" s="142"/>
      <c r="E132" s="130"/>
      <c r="F132" s="125"/>
      <c r="G132" s="120"/>
      <c r="H132" s="7" t="s">
        <v>302</v>
      </c>
      <c r="I132" s="8">
        <v>1</v>
      </c>
      <c r="J132" s="83" t="b">
        <v>0</v>
      </c>
      <c r="K132" s="15"/>
      <c r="L132" s="7"/>
    </row>
    <row r="133" spans="1:12" ht="67.5" customHeight="1" x14ac:dyDescent="0.25">
      <c r="A133" s="121"/>
      <c r="B133" s="121"/>
      <c r="C133" s="134"/>
      <c r="D133" s="143"/>
      <c r="E133" s="131"/>
      <c r="F133" s="126"/>
      <c r="G133" s="121"/>
      <c r="H133" s="10" t="s">
        <v>303</v>
      </c>
      <c r="I133" s="11">
        <v>0</v>
      </c>
      <c r="J133" s="84" t="b">
        <v>0</v>
      </c>
      <c r="K133" s="18"/>
      <c r="L133" s="10"/>
    </row>
    <row r="134" spans="1:12" ht="35.25" customHeight="1" x14ac:dyDescent="0.25">
      <c r="A134" s="119" t="s">
        <v>277</v>
      </c>
      <c r="B134" s="119" t="s">
        <v>199</v>
      </c>
      <c r="C134" s="132" t="s">
        <v>304</v>
      </c>
      <c r="D134" s="141" t="s">
        <v>305</v>
      </c>
      <c r="E134" s="129" t="s">
        <v>306</v>
      </c>
      <c r="F134" s="123" t="s">
        <v>96</v>
      </c>
      <c r="G134" s="119" t="s">
        <v>281</v>
      </c>
      <c r="H134" s="4" t="s">
        <v>254</v>
      </c>
      <c r="I134" s="5" t="s">
        <v>391</v>
      </c>
      <c r="J134" s="82" t="b">
        <v>0</v>
      </c>
      <c r="K134" s="17"/>
      <c r="L134" s="4"/>
    </row>
    <row r="135" spans="1:12" ht="35.25" customHeight="1" x14ac:dyDescent="0.25">
      <c r="A135" s="120"/>
      <c r="B135" s="120"/>
      <c r="C135" s="133"/>
      <c r="D135" s="153"/>
      <c r="E135" s="154"/>
      <c r="F135" s="124"/>
      <c r="G135" s="120"/>
      <c r="H135" s="42" t="s">
        <v>300</v>
      </c>
      <c r="I135" s="43">
        <v>3</v>
      </c>
      <c r="J135" s="106" t="b">
        <v>0</v>
      </c>
      <c r="K135" s="44"/>
      <c r="L135" s="42"/>
    </row>
    <row r="136" spans="1:12" ht="78" customHeight="1" x14ac:dyDescent="0.25">
      <c r="A136" s="120"/>
      <c r="B136" s="120"/>
      <c r="C136" s="133"/>
      <c r="D136" s="142"/>
      <c r="E136" s="130"/>
      <c r="F136" s="125"/>
      <c r="G136" s="120"/>
      <c r="H136" s="7" t="s">
        <v>301</v>
      </c>
      <c r="I136" s="8">
        <v>2</v>
      </c>
      <c r="J136" s="83" t="b">
        <v>1</v>
      </c>
      <c r="K136" s="15" t="s">
        <v>498</v>
      </c>
      <c r="L136" s="7" t="s">
        <v>467</v>
      </c>
    </row>
    <row r="137" spans="1:12" ht="29.25" customHeight="1" x14ac:dyDescent="0.25">
      <c r="A137" s="120"/>
      <c r="B137" s="120"/>
      <c r="C137" s="133"/>
      <c r="D137" s="142"/>
      <c r="E137" s="130"/>
      <c r="F137" s="125"/>
      <c r="G137" s="120"/>
      <c r="H137" s="7" t="s">
        <v>302</v>
      </c>
      <c r="I137" s="8">
        <v>1</v>
      </c>
      <c r="J137" s="83" t="b">
        <v>0</v>
      </c>
      <c r="K137" s="15"/>
      <c r="L137" s="7"/>
    </row>
    <row r="138" spans="1:12" ht="15" customHeight="1" x14ac:dyDescent="0.25">
      <c r="A138" s="121"/>
      <c r="B138" s="121"/>
      <c r="C138" s="134"/>
      <c r="D138" s="143"/>
      <c r="E138" s="131"/>
      <c r="F138" s="126"/>
      <c r="G138" s="121"/>
      <c r="H138" s="10" t="s">
        <v>303</v>
      </c>
      <c r="I138" s="11">
        <v>0</v>
      </c>
      <c r="J138" s="84" t="b">
        <v>0</v>
      </c>
      <c r="K138" s="18"/>
      <c r="L138" s="10"/>
    </row>
    <row r="139" spans="1:12" ht="159.75" customHeight="1" x14ac:dyDescent="0.25">
      <c r="A139" s="61" t="s">
        <v>277</v>
      </c>
      <c r="B139" s="61" t="s">
        <v>199</v>
      </c>
      <c r="C139" s="60" t="s">
        <v>307</v>
      </c>
      <c r="D139" s="74" t="s">
        <v>308</v>
      </c>
      <c r="E139" s="62" t="s">
        <v>309</v>
      </c>
      <c r="F139" s="61" t="s">
        <v>242</v>
      </c>
      <c r="G139" s="26"/>
      <c r="H139" s="62" t="s">
        <v>393</v>
      </c>
      <c r="I139" s="54" t="s">
        <v>106</v>
      </c>
      <c r="J139" s="98" t="s">
        <v>470</v>
      </c>
      <c r="K139" s="25" t="s">
        <v>468</v>
      </c>
      <c r="L139" s="26" t="s">
        <v>499</v>
      </c>
    </row>
    <row r="140" spans="1:12" ht="38.25" x14ac:dyDescent="0.25">
      <c r="A140" s="119" t="s">
        <v>277</v>
      </c>
      <c r="B140" s="119" t="s">
        <v>199</v>
      </c>
      <c r="C140" s="132" t="s">
        <v>310</v>
      </c>
      <c r="D140" s="141" t="s">
        <v>311</v>
      </c>
      <c r="E140" s="129" t="s">
        <v>312</v>
      </c>
      <c r="F140" s="123" t="s">
        <v>96</v>
      </c>
      <c r="G140" s="119" t="s">
        <v>143</v>
      </c>
      <c r="H140" s="4" t="s">
        <v>300</v>
      </c>
      <c r="I140" s="5">
        <v>3</v>
      </c>
      <c r="J140" s="82" t="b">
        <v>0</v>
      </c>
      <c r="K140" s="17"/>
      <c r="L140" s="4"/>
    </row>
    <row r="141" spans="1:12" ht="25.5" x14ac:dyDescent="0.25">
      <c r="A141" s="120"/>
      <c r="B141" s="120"/>
      <c r="C141" s="133"/>
      <c r="D141" s="142"/>
      <c r="E141" s="130"/>
      <c r="F141" s="125"/>
      <c r="G141" s="120"/>
      <c r="H141" s="7" t="s">
        <v>301</v>
      </c>
      <c r="I141" s="8">
        <v>2</v>
      </c>
      <c r="J141" s="83" t="b">
        <v>0</v>
      </c>
      <c r="K141" s="15"/>
      <c r="L141" s="7"/>
    </row>
    <row r="142" spans="1:12" ht="25.5" x14ac:dyDescent="0.25">
      <c r="A142" s="120"/>
      <c r="B142" s="120"/>
      <c r="C142" s="133"/>
      <c r="D142" s="142"/>
      <c r="E142" s="130"/>
      <c r="F142" s="125"/>
      <c r="G142" s="120"/>
      <c r="H142" s="7" t="s">
        <v>302</v>
      </c>
      <c r="I142" s="8">
        <v>1</v>
      </c>
      <c r="J142" s="83" t="b">
        <v>0</v>
      </c>
      <c r="K142" s="15"/>
      <c r="L142" s="7"/>
    </row>
    <row r="143" spans="1:12" ht="38.25" x14ac:dyDescent="0.25">
      <c r="A143" s="120"/>
      <c r="B143" s="120"/>
      <c r="C143" s="133"/>
      <c r="D143" s="142"/>
      <c r="E143" s="130"/>
      <c r="F143" s="125"/>
      <c r="G143" s="120"/>
      <c r="H143" s="7" t="s">
        <v>303</v>
      </c>
      <c r="I143" s="8">
        <v>0</v>
      </c>
      <c r="J143" s="85" t="b">
        <v>1</v>
      </c>
      <c r="K143" s="15" t="s">
        <v>9</v>
      </c>
      <c r="L143" s="7" t="s">
        <v>469</v>
      </c>
    </row>
    <row r="144" spans="1:12" ht="25.5" x14ac:dyDescent="0.25">
      <c r="A144" s="121"/>
      <c r="B144" s="121"/>
      <c r="C144" s="134"/>
      <c r="D144" s="143"/>
      <c r="E144" s="131"/>
      <c r="F144" s="126"/>
      <c r="G144" s="121"/>
      <c r="H144" s="10" t="s">
        <v>254</v>
      </c>
      <c r="I144" s="11" t="s">
        <v>391</v>
      </c>
      <c r="J144" s="84" t="b">
        <v>0</v>
      </c>
      <c r="K144" s="18"/>
      <c r="L144" s="10"/>
    </row>
    <row r="145" spans="1:12" ht="38.25" x14ac:dyDescent="0.25">
      <c r="A145" s="119" t="s">
        <v>277</v>
      </c>
      <c r="B145" s="119" t="s">
        <v>199</v>
      </c>
      <c r="C145" s="132" t="s">
        <v>313</v>
      </c>
      <c r="D145" s="141" t="s">
        <v>314</v>
      </c>
      <c r="E145" s="129" t="s">
        <v>315</v>
      </c>
      <c r="F145" s="123" t="s">
        <v>96</v>
      </c>
      <c r="G145" s="119"/>
      <c r="H145" s="4" t="s">
        <v>300</v>
      </c>
      <c r="I145" s="5">
        <v>3</v>
      </c>
      <c r="J145" s="88" t="b">
        <v>0</v>
      </c>
      <c r="K145" s="17"/>
      <c r="L145" s="4"/>
    </row>
    <row r="146" spans="1:12" ht="25.5" x14ac:dyDescent="0.25">
      <c r="A146" s="120"/>
      <c r="B146" s="120"/>
      <c r="C146" s="133"/>
      <c r="D146" s="142"/>
      <c r="E146" s="130"/>
      <c r="F146" s="125"/>
      <c r="G146" s="120"/>
      <c r="H146" s="7" t="s">
        <v>301</v>
      </c>
      <c r="I146" s="8">
        <v>2</v>
      </c>
      <c r="J146" s="85" t="b">
        <v>0</v>
      </c>
      <c r="K146" s="15"/>
      <c r="L146" s="7"/>
    </row>
    <row r="147" spans="1:12" ht="25.5" x14ac:dyDescent="0.25">
      <c r="A147" s="120"/>
      <c r="B147" s="120"/>
      <c r="C147" s="133"/>
      <c r="D147" s="142"/>
      <c r="E147" s="130"/>
      <c r="F147" s="125"/>
      <c r="G147" s="120"/>
      <c r="H147" s="7" t="s">
        <v>302</v>
      </c>
      <c r="I147" s="8">
        <v>1</v>
      </c>
      <c r="J147" s="83" t="b">
        <v>0</v>
      </c>
      <c r="K147" s="15"/>
      <c r="L147" s="7"/>
    </row>
    <row r="148" spans="1:12" ht="25.5" x14ac:dyDescent="0.25">
      <c r="A148" s="120"/>
      <c r="B148" s="120"/>
      <c r="C148" s="133"/>
      <c r="D148" s="142"/>
      <c r="E148" s="130"/>
      <c r="F148" s="125"/>
      <c r="G148" s="120"/>
      <c r="H148" s="7" t="s">
        <v>303</v>
      </c>
      <c r="I148" s="8">
        <v>0</v>
      </c>
      <c r="J148" s="85" t="b">
        <v>1</v>
      </c>
      <c r="K148" s="15" t="s">
        <v>9</v>
      </c>
      <c r="L148" s="7" t="s">
        <v>471</v>
      </c>
    </row>
    <row r="149" spans="1:12" ht="25.5" x14ac:dyDescent="0.25">
      <c r="A149" s="121"/>
      <c r="B149" s="121"/>
      <c r="C149" s="134"/>
      <c r="D149" s="143"/>
      <c r="E149" s="131"/>
      <c r="F149" s="126"/>
      <c r="G149" s="121"/>
      <c r="H149" s="10" t="s">
        <v>254</v>
      </c>
      <c r="I149" s="11" t="s">
        <v>391</v>
      </c>
      <c r="J149" s="84" t="b">
        <v>0</v>
      </c>
      <c r="K149" s="18"/>
      <c r="L149" s="10"/>
    </row>
    <row r="150" spans="1:12" ht="38.25" x14ac:dyDescent="0.25">
      <c r="A150" s="119" t="s">
        <v>277</v>
      </c>
      <c r="B150" s="119" t="s">
        <v>199</v>
      </c>
      <c r="C150" s="132" t="s">
        <v>316</v>
      </c>
      <c r="D150" s="141" t="s">
        <v>317</v>
      </c>
      <c r="E150" s="129" t="s">
        <v>318</v>
      </c>
      <c r="F150" s="123" t="s">
        <v>96</v>
      </c>
      <c r="G150" s="119" t="s">
        <v>319</v>
      </c>
      <c r="H150" s="4" t="s">
        <v>300</v>
      </c>
      <c r="I150" s="5">
        <v>3</v>
      </c>
      <c r="J150" s="82" t="b">
        <v>0</v>
      </c>
      <c r="K150" s="17"/>
      <c r="L150" s="4"/>
    </row>
    <row r="151" spans="1:12" ht="63.75" x14ac:dyDescent="0.25">
      <c r="A151" s="120"/>
      <c r="B151" s="120"/>
      <c r="C151" s="133"/>
      <c r="D151" s="142"/>
      <c r="E151" s="130"/>
      <c r="F151" s="125"/>
      <c r="G151" s="120"/>
      <c r="H151" s="7" t="s">
        <v>301</v>
      </c>
      <c r="I151" s="8">
        <v>2</v>
      </c>
      <c r="J151" s="83" t="b">
        <v>1</v>
      </c>
      <c r="K151" s="15" t="s">
        <v>500</v>
      </c>
      <c r="L151" s="7" t="s">
        <v>472</v>
      </c>
    </row>
    <row r="152" spans="1:12" ht="25.5" x14ac:dyDescent="0.25">
      <c r="A152" s="120"/>
      <c r="B152" s="120"/>
      <c r="C152" s="133"/>
      <c r="D152" s="142"/>
      <c r="E152" s="130"/>
      <c r="F152" s="125"/>
      <c r="G152" s="120"/>
      <c r="H152" s="7" t="s">
        <v>302</v>
      </c>
      <c r="I152" s="8">
        <v>1</v>
      </c>
      <c r="J152" s="83" t="b">
        <v>0</v>
      </c>
      <c r="K152" s="15"/>
      <c r="L152" s="7"/>
    </row>
    <row r="153" spans="1:12" ht="25.5" x14ac:dyDescent="0.25">
      <c r="A153" s="120"/>
      <c r="B153" s="120"/>
      <c r="C153" s="133"/>
      <c r="D153" s="142"/>
      <c r="E153" s="130"/>
      <c r="F153" s="125"/>
      <c r="G153" s="120"/>
      <c r="H153" s="7" t="s">
        <v>303</v>
      </c>
      <c r="I153" s="8">
        <v>0</v>
      </c>
      <c r="J153" s="83" t="b">
        <v>0</v>
      </c>
      <c r="K153" s="15"/>
      <c r="L153" s="7"/>
    </row>
    <row r="154" spans="1:12" ht="25.5" x14ac:dyDescent="0.25">
      <c r="A154" s="121"/>
      <c r="B154" s="121"/>
      <c r="C154" s="134"/>
      <c r="D154" s="143"/>
      <c r="E154" s="131"/>
      <c r="F154" s="126"/>
      <c r="G154" s="121"/>
      <c r="H154" s="10" t="s">
        <v>254</v>
      </c>
      <c r="I154" s="11" t="s">
        <v>391</v>
      </c>
      <c r="J154" s="84" t="b">
        <v>0</v>
      </c>
      <c r="K154" s="18"/>
      <c r="L154" s="10"/>
    </row>
    <row r="155" spans="1:12" ht="81.75" customHeight="1" x14ac:dyDescent="0.25">
      <c r="A155" s="32" t="s">
        <v>277</v>
      </c>
      <c r="B155" s="32" t="s">
        <v>199</v>
      </c>
      <c r="C155" s="70" t="s">
        <v>320</v>
      </c>
      <c r="D155" s="72" t="s">
        <v>321</v>
      </c>
      <c r="E155" s="34" t="s">
        <v>322</v>
      </c>
      <c r="F155" s="32" t="s">
        <v>242</v>
      </c>
      <c r="G155" s="32"/>
      <c r="H155" s="34" t="s">
        <v>393</v>
      </c>
      <c r="I155" s="31" t="s">
        <v>106</v>
      </c>
      <c r="J155" s="102" t="s">
        <v>473</v>
      </c>
      <c r="K155" s="32" t="s">
        <v>474</v>
      </c>
      <c r="L155" s="34" t="s">
        <v>475</v>
      </c>
    </row>
    <row r="156" spans="1:12" ht="38.25" x14ac:dyDescent="0.25">
      <c r="A156" s="119" t="s">
        <v>277</v>
      </c>
      <c r="B156" s="119" t="s">
        <v>323</v>
      </c>
      <c r="C156" s="132" t="s">
        <v>324</v>
      </c>
      <c r="D156" s="141" t="s">
        <v>325</v>
      </c>
      <c r="E156" s="129" t="s">
        <v>326</v>
      </c>
      <c r="F156" s="123" t="s">
        <v>96</v>
      </c>
      <c r="G156" s="119" t="s">
        <v>327</v>
      </c>
      <c r="H156" s="107" t="s">
        <v>407</v>
      </c>
      <c r="I156" s="5">
        <v>3</v>
      </c>
      <c r="J156" s="82" t="b">
        <v>0</v>
      </c>
      <c r="K156" s="17"/>
      <c r="L156" s="4"/>
    </row>
    <row r="157" spans="1:12" ht="25.5" x14ac:dyDescent="0.25">
      <c r="A157" s="120"/>
      <c r="B157" s="120"/>
      <c r="C157" s="133"/>
      <c r="D157" s="142"/>
      <c r="E157" s="130"/>
      <c r="F157" s="125"/>
      <c r="G157" s="120"/>
      <c r="H157" s="109" t="s">
        <v>405</v>
      </c>
      <c r="I157" s="8">
        <v>2</v>
      </c>
      <c r="J157" s="85" t="b">
        <v>0</v>
      </c>
      <c r="K157" s="15"/>
      <c r="L157" s="7"/>
    </row>
    <row r="158" spans="1:12" ht="51" x14ac:dyDescent="0.25">
      <c r="A158" s="120"/>
      <c r="B158" s="120"/>
      <c r="C158" s="133"/>
      <c r="D158" s="142"/>
      <c r="E158" s="130"/>
      <c r="F158" s="125"/>
      <c r="G158" s="120"/>
      <c r="H158" s="109" t="s">
        <v>406</v>
      </c>
      <c r="I158" s="8">
        <v>1</v>
      </c>
      <c r="J158" s="83" t="b">
        <v>1</v>
      </c>
      <c r="K158" s="15" t="s">
        <v>292</v>
      </c>
      <c r="L158" s="7" t="s">
        <v>478</v>
      </c>
    </row>
    <row r="159" spans="1:12" ht="32.25" customHeight="1" x14ac:dyDescent="0.25">
      <c r="A159" s="120"/>
      <c r="B159" s="120"/>
      <c r="C159" s="133"/>
      <c r="D159" s="142"/>
      <c r="E159" s="130"/>
      <c r="F159" s="125"/>
      <c r="G159" s="120"/>
      <c r="H159" s="109" t="s">
        <v>404</v>
      </c>
      <c r="I159" s="8">
        <v>0</v>
      </c>
      <c r="J159" s="83" t="b">
        <v>0</v>
      </c>
      <c r="K159" s="15"/>
      <c r="L159" s="7"/>
    </row>
    <row r="160" spans="1:12" ht="50.25" customHeight="1" x14ac:dyDescent="0.25">
      <c r="A160" s="121"/>
      <c r="B160" s="121"/>
      <c r="C160" s="134"/>
      <c r="D160" s="143"/>
      <c r="E160" s="131"/>
      <c r="F160" s="126"/>
      <c r="G160" s="121"/>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476</v>
      </c>
      <c r="K162" s="25" t="s">
        <v>292</v>
      </c>
      <c r="L162" s="26" t="s">
        <v>477</v>
      </c>
    </row>
    <row r="163" spans="1:12" ht="158.25" customHeight="1" x14ac:dyDescent="0.25">
      <c r="A163" s="25" t="s">
        <v>277</v>
      </c>
      <c r="B163" s="25" t="s">
        <v>323</v>
      </c>
      <c r="C163" s="53" t="s">
        <v>334</v>
      </c>
      <c r="D163" s="73" t="s">
        <v>335</v>
      </c>
      <c r="E163" s="26" t="s">
        <v>336</v>
      </c>
      <c r="F163" s="25" t="s">
        <v>242</v>
      </c>
      <c r="G163" s="26"/>
      <c r="H163" s="26" t="s">
        <v>393</v>
      </c>
      <c r="I163" s="54" t="s">
        <v>106</v>
      </c>
      <c r="J163" s="98" t="s">
        <v>479</v>
      </c>
      <c r="K163" s="25" t="s">
        <v>453</v>
      </c>
      <c r="L163" s="26" t="s">
        <v>454</v>
      </c>
    </row>
    <row r="164" spans="1:12" ht="38.25" x14ac:dyDescent="0.25">
      <c r="A164" s="119" t="s">
        <v>277</v>
      </c>
      <c r="B164" s="119" t="s">
        <v>323</v>
      </c>
      <c r="C164" s="132" t="s">
        <v>337</v>
      </c>
      <c r="D164" s="141" t="s">
        <v>338</v>
      </c>
      <c r="E164" s="129" t="s">
        <v>339</v>
      </c>
      <c r="F164" s="123" t="s">
        <v>96</v>
      </c>
      <c r="G164" s="117" t="s">
        <v>340</v>
      </c>
      <c r="H164" s="107" t="s">
        <v>408</v>
      </c>
      <c r="I164" s="5">
        <v>3</v>
      </c>
      <c r="J164" s="82" t="b">
        <v>0</v>
      </c>
      <c r="K164" s="17"/>
      <c r="L164" s="19"/>
    </row>
    <row r="165" spans="1:12" ht="86.25" customHeight="1" x14ac:dyDescent="0.25">
      <c r="A165" s="120"/>
      <c r="B165" s="120"/>
      <c r="C165" s="133"/>
      <c r="D165" s="142"/>
      <c r="E165" s="130"/>
      <c r="F165" s="125"/>
      <c r="G165" s="118"/>
      <c r="H165" s="109" t="s">
        <v>409</v>
      </c>
      <c r="I165" s="8">
        <v>2</v>
      </c>
      <c r="J165" s="83" t="b">
        <v>1</v>
      </c>
      <c r="K165" s="15" t="s">
        <v>480</v>
      </c>
      <c r="L165" s="7" t="s">
        <v>481</v>
      </c>
    </row>
    <row r="166" spans="1:12" ht="38.25" x14ac:dyDescent="0.25">
      <c r="A166" s="120"/>
      <c r="B166" s="120"/>
      <c r="C166" s="133"/>
      <c r="D166" s="142"/>
      <c r="E166" s="130"/>
      <c r="F166" s="125"/>
      <c r="G166" s="118"/>
      <c r="H166" s="109" t="s">
        <v>411</v>
      </c>
      <c r="I166" s="8">
        <v>1</v>
      </c>
      <c r="J166" s="83" t="b">
        <v>0</v>
      </c>
      <c r="K166" s="15"/>
      <c r="L166" s="7"/>
    </row>
    <row r="167" spans="1:12" ht="25.5" x14ac:dyDescent="0.25">
      <c r="A167" s="120"/>
      <c r="B167" s="120"/>
      <c r="C167" s="133"/>
      <c r="D167" s="142"/>
      <c r="E167" s="130"/>
      <c r="F167" s="125"/>
      <c r="G167" s="118"/>
      <c r="H167" s="109" t="s">
        <v>410</v>
      </c>
      <c r="I167" s="8">
        <v>0</v>
      </c>
      <c r="J167" s="83" t="b">
        <v>0</v>
      </c>
      <c r="K167" s="15"/>
      <c r="L167" s="7"/>
    </row>
    <row r="168" spans="1:12" ht="56.25" customHeight="1" x14ac:dyDescent="0.25">
      <c r="A168" s="121"/>
      <c r="B168" s="121"/>
      <c r="C168" s="134"/>
      <c r="D168" s="143"/>
      <c r="E168" s="131"/>
      <c r="F168" s="126"/>
      <c r="G168" s="122"/>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99" customHeight="1" x14ac:dyDescent="0.25">
      <c r="A170" s="25" t="s">
        <v>277</v>
      </c>
      <c r="B170" s="25" t="s">
        <v>323</v>
      </c>
      <c r="C170" s="53" t="s">
        <v>343</v>
      </c>
      <c r="D170" s="73" t="s">
        <v>344</v>
      </c>
      <c r="E170" s="26" t="s">
        <v>333</v>
      </c>
      <c r="F170" s="25" t="s">
        <v>242</v>
      </c>
      <c r="G170" s="25" t="s">
        <v>345</v>
      </c>
      <c r="H170" s="26" t="s">
        <v>393</v>
      </c>
      <c r="I170" s="54" t="s">
        <v>106</v>
      </c>
      <c r="J170" s="98" t="s">
        <v>482</v>
      </c>
      <c r="K170" s="25" t="s">
        <v>453</v>
      </c>
      <c r="L170" s="26" t="s">
        <v>454</v>
      </c>
    </row>
    <row r="171" spans="1:12" ht="174.75" customHeight="1" x14ac:dyDescent="0.25">
      <c r="A171" s="25" t="s">
        <v>277</v>
      </c>
      <c r="B171" s="25" t="s">
        <v>323</v>
      </c>
      <c r="C171" s="53" t="s">
        <v>346</v>
      </c>
      <c r="D171" s="73" t="s">
        <v>347</v>
      </c>
      <c r="E171" s="26" t="s">
        <v>348</v>
      </c>
      <c r="F171" s="25" t="s">
        <v>242</v>
      </c>
      <c r="G171" s="26"/>
      <c r="H171" s="26" t="s">
        <v>393</v>
      </c>
      <c r="I171" s="54" t="s">
        <v>106</v>
      </c>
      <c r="J171" s="98" t="s">
        <v>483</v>
      </c>
      <c r="K171" s="25" t="s">
        <v>453</v>
      </c>
      <c r="L171" s="26" t="s">
        <v>454</v>
      </c>
    </row>
    <row r="172" spans="1:12" ht="24.75" customHeight="1" x14ac:dyDescent="0.25">
      <c r="A172" s="117" t="s">
        <v>277</v>
      </c>
      <c r="B172" s="117" t="s">
        <v>323</v>
      </c>
      <c r="C172" s="184">
        <v>16</v>
      </c>
      <c r="D172" s="149" t="s">
        <v>349</v>
      </c>
      <c r="E172" s="129" t="s">
        <v>350</v>
      </c>
      <c r="F172" s="171" t="s">
        <v>96</v>
      </c>
      <c r="G172" s="119" t="s">
        <v>351</v>
      </c>
      <c r="H172" s="19" t="s">
        <v>395</v>
      </c>
      <c r="I172" s="21">
        <v>3</v>
      </c>
      <c r="J172" s="94" t="b">
        <v>0</v>
      </c>
      <c r="K172" s="21"/>
      <c r="L172" s="4"/>
    </row>
    <row r="173" spans="1:12" ht="24.75" customHeight="1" x14ac:dyDescent="0.25">
      <c r="A173" s="118"/>
      <c r="B173" s="118"/>
      <c r="C173" s="185"/>
      <c r="D173" s="150"/>
      <c r="E173" s="130"/>
      <c r="F173" s="172"/>
      <c r="G173" s="120"/>
      <c r="H173" s="22" t="s">
        <v>352</v>
      </c>
      <c r="I173" s="23">
        <v>2</v>
      </c>
      <c r="J173" s="95" t="b">
        <v>1</v>
      </c>
      <c r="K173" s="23" t="s">
        <v>351</v>
      </c>
      <c r="L173" s="22" t="s">
        <v>484</v>
      </c>
    </row>
    <row r="174" spans="1:12" ht="24.75" customHeight="1" x14ac:dyDescent="0.25">
      <c r="A174" s="118"/>
      <c r="B174" s="118"/>
      <c r="C174" s="185"/>
      <c r="D174" s="150"/>
      <c r="E174" s="130"/>
      <c r="F174" s="172"/>
      <c r="G174" s="120"/>
      <c r="H174" s="22" t="s">
        <v>396</v>
      </c>
      <c r="I174" s="23">
        <v>1</v>
      </c>
      <c r="J174" s="95" t="b">
        <v>0</v>
      </c>
      <c r="K174" s="23"/>
      <c r="L174" s="22"/>
    </row>
    <row r="175" spans="1:12" ht="24.75" customHeight="1" x14ac:dyDescent="0.25">
      <c r="A175" s="122"/>
      <c r="B175" s="122"/>
      <c r="C175" s="186"/>
      <c r="D175" s="151"/>
      <c r="E175" s="131"/>
      <c r="F175" s="173"/>
      <c r="G175" s="121"/>
      <c r="H175" s="20" t="s">
        <v>353</v>
      </c>
      <c r="I175" s="11">
        <v>0</v>
      </c>
      <c r="J175" s="87" t="b">
        <v>0</v>
      </c>
      <c r="K175" s="16"/>
      <c r="L175" s="20"/>
    </row>
    <row r="176" spans="1:12" ht="24.75" customHeight="1" x14ac:dyDescent="0.25">
      <c r="A176" s="117" t="s">
        <v>277</v>
      </c>
      <c r="B176" s="117" t="s">
        <v>323</v>
      </c>
      <c r="C176" s="184">
        <v>17</v>
      </c>
      <c r="D176" s="149" t="s">
        <v>354</v>
      </c>
      <c r="E176" s="129" t="s">
        <v>355</v>
      </c>
      <c r="F176" s="171" t="s">
        <v>96</v>
      </c>
      <c r="G176" s="119" t="s">
        <v>351</v>
      </c>
      <c r="H176" s="19" t="s">
        <v>397</v>
      </c>
      <c r="I176" s="21">
        <v>3</v>
      </c>
      <c r="J176" s="94" t="b">
        <v>0</v>
      </c>
      <c r="K176" s="21"/>
      <c r="L176" s="4"/>
    </row>
    <row r="177" spans="1:12" ht="24.75" customHeight="1" x14ac:dyDescent="0.25">
      <c r="A177" s="118"/>
      <c r="B177" s="118"/>
      <c r="C177" s="185"/>
      <c r="D177" s="150"/>
      <c r="E177" s="130"/>
      <c r="F177" s="172"/>
      <c r="G177" s="120"/>
      <c r="H177" s="22" t="s">
        <v>356</v>
      </c>
      <c r="I177" s="23">
        <v>2</v>
      </c>
      <c r="J177" s="95" t="b">
        <v>0</v>
      </c>
      <c r="K177" s="23"/>
      <c r="L177" s="22"/>
    </row>
    <row r="178" spans="1:12" ht="24.75" customHeight="1" x14ac:dyDescent="0.25">
      <c r="A178" s="118"/>
      <c r="B178" s="118"/>
      <c r="C178" s="185"/>
      <c r="D178" s="150"/>
      <c r="E178" s="130"/>
      <c r="F178" s="172"/>
      <c r="G178" s="120"/>
      <c r="H178" s="22" t="s">
        <v>398</v>
      </c>
      <c r="I178" s="23">
        <v>1</v>
      </c>
      <c r="J178" s="95" t="b">
        <v>1</v>
      </c>
      <c r="K178" s="23" t="s">
        <v>351</v>
      </c>
      <c r="L178" s="22" t="s">
        <v>485</v>
      </c>
    </row>
    <row r="179" spans="1:12" ht="122.25" customHeight="1" x14ac:dyDescent="0.25">
      <c r="A179" s="122"/>
      <c r="B179" s="122"/>
      <c r="C179" s="186"/>
      <c r="D179" s="151"/>
      <c r="E179" s="131"/>
      <c r="F179" s="173"/>
      <c r="G179" s="121"/>
      <c r="H179" s="20" t="s">
        <v>353</v>
      </c>
      <c r="I179" s="11">
        <v>0</v>
      </c>
      <c r="J179" s="87" t="b">
        <v>0</v>
      </c>
      <c r="K179" s="16"/>
      <c r="L179" s="20"/>
    </row>
    <row r="180" spans="1:12" ht="38.25" x14ac:dyDescent="0.25">
      <c r="A180" s="117" t="s">
        <v>277</v>
      </c>
      <c r="B180" s="117" t="s">
        <v>323</v>
      </c>
      <c r="C180" s="184" t="s">
        <v>357</v>
      </c>
      <c r="D180" s="149" t="s">
        <v>358</v>
      </c>
      <c r="E180" s="147" t="s">
        <v>359</v>
      </c>
      <c r="F180" s="171" t="s">
        <v>96</v>
      </c>
      <c r="G180" s="119" t="s">
        <v>360</v>
      </c>
      <c r="H180" s="107" t="s">
        <v>361</v>
      </c>
      <c r="I180" s="21">
        <v>0</v>
      </c>
      <c r="J180" s="94" t="b">
        <v>0</v>
      </c>
      <c r="K180" s="21"/>
      <c r="L180" s="4"/>
    </row>
    <row r="181" spans="1:12" ht="38.25" x14ac:dyDescent="0.25">
      <c r="A181" s="118"/>
      <c r="B181" s="118"/>
      <c r="C181" s="185"/>
      <c r="D181" s="150"/>
      <c r="E181" s="152"/>
      <c r="F181" s="172"/>
      <c r="G181" s="120"/>
      <c r="H181" s="7" t="s">
        <v>362</v>
      </c>
      <c r="I181" s="23" t="s">
        <v>391</v>
      </c>
      <c r="J181" s="95" t="b">
        <v>1</v>
      </c>
      <c r="K181" s="23" t="s">
        <v>486</v>
      </c>
      <c r="L181" s="22" t="s">
        <v>487</v>
      </c>
    </row>
    <row r="182" spans="1:12" ht="32.25" customHeight="1" x14ac:dyDescent="0.25">
      <c r="A182" s="122"/>
      <c r="B182" s="122"/>
      <c r="C182" s="186"/>
      <c r="D182" s="151"/>
      <c r="E182" s="148"/>
      <c r="F182" s="173"/>
      <c r="G182" s="121"/>
      <c r="H182" s="108" t="s">
        <v>363</v>
      </c>
      <c r="I182" s="16">
        <v>3</v>
      </c>
      <c r="J182" s="86" t="b">
        <v>0</v>
      </c>
      <c r="K182" s="16"/>
      <c r="L182" s="20"/>
    </row>
    <row r="183" spans="1:12" x14ac:dyDescent="0.25">
      <c r="A183" s="117" t="s">
        <v>277</v>
      </c>
      <c r="B183" s="117" t="s">
        <v>323</v>
      </c>
      <c r="C183" s="184" t="s">
        <v>364</v>
      </c>
      <c r="D183" s="149" t="s">
        <v>365</v>
      </c>
      <c r="E183" s="147" t="s">
        <v>366</v>
      </c>
      <c r="F183" s="171" t="s">
        <v>96</v>
      </c>
      <c r="G183" s="119" t="s">
        <v>360</v>
      </c>
      <c r="H183" s="4" t="s">
        <v>265</v>
      </c>
      <c r="I183" s="21">
        <v>1</v>
      </c>
      <c r="J183" s="94" t="b">
        <v>0</v>
      </c>
      <c r="K183" s="21"/>
      <c r="L183" s="4"/>
    </row>
    <row r="184" spans="1:12" ht="71.25" customHeight="1" x14ac:dyDescent="0.25">
      <c r="A184" s="118"/>
      <c r="B184" s="118"/>
      <c r="C184" s="185"/>
      <c r="D184" s="150"/>
      <c r="E184" s="152"/>
      <c r="F184" s="172"/>
      <c r="G184" s="120"/>
      <c r="H184" s="7" t="s">
        <v>367</v>
      </c>
      <c r="I184" s="23">
        <v>0</v>
      </c>
      <c r="J184" s="95" t="b">
        <v>1</v>
      </c>
      <c r="K184" s="23" t="s">
        <v>440</v>
      </c>
      <c r="L184" s="22" t="s">
        <v>488</v>
      </c>
    </row>
    <row r="185" spans="1:12" ht="99" customHeight="1" x14ac:dyDescent="0.25">
      <c r="A185" s="118"/>
      <c r="B185" s="118"/>
      <c r="C185" s="185"/>
      <c r="D185" s="150"/>
      <c r="E185" s="152"/>
      <c r="F185" s="172"/>
      <c r="G185" s="120"/>
      <c r="H185" s="7" t="s">
        <v>368</v>
      </c>
      <c r="I185" s="23">
        <v>2</v>
      </c>
      <c r="J185" s="95" t="b">
        <v>0</v>
      </c>
      <c r="K185" s="23"/>
      <c r="L185" s="16"/>
    </row>
    <row r="186" spans="1:12" ht="12.75" customHeight="1" x14ac:dyDescent="0.25">
      <c r="A186" s="123" t="s">
        <v>277</v>
      </c>
      <c r="B186" s="123" t="s">
        <v>323</v>
      </c>
      <c r="C186" s="176" t="s">
        <v>369</v>
      </c>
      <c r="D186" s="180" t="s">
        <v>370</v>
      </c>
      <c r="E186" s="129" t="s">
        <v>371</v>
      </c>
      <c r="F186" s="171" t="s">
        <v>177</v>
      </c>
      <c r="G186" s="119"/>
      <c r="H186" s="107" t="s">
        <v>424</v>
      </c>
      <c r="I186" s="5">
        <v>3</v>
      </c>
      <c r="J186" s="88" t="b">
        <v>0</v>
      </c>
      <c r="K186" s="17"/>
      <c r="L186" s="17"/>
    </row>
    <row r="187" spans="1:12" ht="28.5" customHeight="1" x14ac:dyDescent="0.25">
      <c r="A187" s="124"/>
      <c r="B187" s="124"/>
      <c r="C187" s="177"/>
      <c r="D187" s="181"/>
      <c r="E187" s="154"/>
      <c r="F187" s="175"/>
      <c r="G187" s="120"/>
      <c r="H187" s="115" t="s">
        <v>423</v>
      </c>
      <c r="I187" s="43">
        <v>2</v>
      </c>
      <c r="J187" s="97" t="b">
        <v>0</v>
      </c>
      <c r="K187" s="44"/>
      <c r="L187" s="44"/>
    </row>
    <row r="188" spans="1:12" ht="34.5" customHeight="1" x14ac:dyDescent="0.25">
      <c r="A188" s="124"/>
      <c r="B188" s="124"/>
      <c r="C188" s="177"/>
      <c r="D188" s="181"/>
      <c r="E188" s="154"/>
      <c r="F188" s="175"/>
      <c r="G188" s="120"/>
      <c r="H188" s="115" t="s">
        <v>422</v>
      </c>
      <c r="I188" s="43">
        <v>1</v>
      </c>
      <c r="J188" s="97" t="b">
        <v>0</v>
      </c>
      <c r="K188" s="44"/>
      <c r="L188" s="42"/>
    </row>
    <row r="189" spans="1:12" ht="161.25" customHeight="1" x14ac:dyDescent="0.25">
      <c r="A189" s="125"/>
      <c r="B189" s="125"/>
      <c r="C189" s="178"/>
      <c r="D189" s="182"/>
      <c r="E189" s="130"/>
      <c r="F189" s="172"/>
      <c r="G189" s="120"/>
      <c r="H189" s="7" t="s">
        <v>194</v>
      </c>
      <c r="I189" s="8">
        <v>0</v>
      </c>
      <c r="J189" s="85" t="b">
        <v>1</v>
      </c>
      <c r="K189" s="15" t="s">
        <v>436</v>
      </c>
      <c r="L189" s="7" t="s">
        <v>489</v>
      </c>
    </row>
    <row r="190" spans="1:12" ht="23.25" customHeight="1" x14ac:dyDescent="0.25">
      <c r="A190" s="126"/>
      <c r="B190" s="126"/>
      <c r="C190" s="179"/>
      <c r="D190" s="183"/>
      <c r="E190" s="131"/>
      <c r="F190" s="173"/>
      <c r="G190" s="121"/>
      <c r="H190" s="111" t="s">
        <v>417</v>
      </c>
      <c r="I190" s="11" t="s">
        <v>106</v>
      </c>
      <c r="J190" s="84" t="b">
        <v>0</v>
      </c>
      <c r="K190" s="18"/>
      <c r="L190" s="10"/>
    </row>
    <row r="191" spans="1:12" ht="72" customHeight="1" x14ac:dyDescent="0.25">
      <c r="A191" s="33" t="s">
        <v>277</v>
      </c>
      <c r="B191" s="33" t="s">
        <v>323</v>
      </c>
      <c r="C191" s="113" t="s">
        <v>372</v>
      </c>
      <c r="D191" s="114" t="s">
        <v>376</v>
      </c>
      <c r="E191" s="24" t="s">
        <v>415</v>
      </c>
      <c r="F191" s="45" t="s">
        <v>242</v>
      </c>
      <c r="G191" s="33"/>
      <c r="H191" s="54" t="s">
        <v>393</v>
      </c>
      <c r="I191" s="54" t="s">
        <v>106</v>
      </c>
      <c r="J191" s="116" t="s">
        <v>490</v>
      </c>
      <c r="K191" s="33" t="s">
        <v>453</v>
      </c>
      <c r="L191" s="24" t="s">
        <v>454</v>
      </c>
    </row>
    <row r="192" spans="1:12" x14ac:dyDescent="0.25">
      <c r="A192" s="123" t="s">
        <v>277</v>
      </c>
      <c r="B192" s="123" t="s">
        <v>323</v>
      </c>
      <c r="C192" s="176" t="s">
        <v>375</v>
      </c>
      <c r="D192" s="180" t="s">
        <v>373</v>
      </c>
      <c r="E192" s="129" t="s">
        <v>374</v>
      </c>
      <c r="F192" s="171" t="s">
        <v>177</v>
      </c>
      <c r="G192" s="119"/>
      <c r="H192" s="107" t="s">
        <v>421</v>
      </c>
      <c r="I192" s="5">
        <v>3</v>
      </c>
      <c r="J192" s="88" t="b">
        <v>0</v>
      </c>
      <c r="K192" s="17"/>
      <c r="L192" s="4"/>
    </row>
    <row r="193" spans="1:12" ht="25.5" x14ac:dyDescent="0.25">
      <c r="A193" s="124"/>
      <c r="B193" s="124"/>
      <c r="C193" s="177"/>
      <c r="D193" s="181"/>
      <c r="E193" s="154"/>
      <c r="F193" s="175"/>
      <c r="G193" s="120"/>
      <c r="H193" s="115" t="s">
        <v>420</v>
      </c>
      <c r="I193" s="43">
        <v>2</v>
      </c>
      <c r="J193" s="97" t="b">
        <v>0</v>
      </c>
      <c r="K193" s="44"/>
      <c r="L193" s="42"/>
    </row>
    <row r="194" spans="1:12" ht="38.25" x14ac:dyDescent="0.25">
      <c r="A194" s="124"/>
      <c r="B194" s="124"/>
      <c r="C194" s="177"/>
      <c r="D194" s="181"/>
      <c r="E194" s="154"/>
      <c r="F194" s="175"/>
      <c r="G194" s="120"/>
      <c r="H194" s="115" t="s">
        <v>419</v>
      </c>
      <c r="I194" s="43">
        <v>1</v>
      </c>
      <c r="J194" s="97" t="b">
        <v>0</v>
      </c>
      <c r="K194" s="44"/>
      <c r="L194" s="42"/>
    </row>
    <row r="195" spans="1:12" ht="102" x14ac:dyDescent="0.25">
      <c r="A195" s="125"/>
      <c r="B195" s="125"/>
      <c r="C195" s="178"/>
      <c r="D195" s="182"/>
      <c r="E195" s="130"/>
      <c r="F195" s="172"/>
      <c r="G195" s="120"/>
      <c r="H195" s="7" t="s">
        <v>194</v>
      </c>
      <c r="I195" s="8">
        <v>0</v>
      </c>
      <c r="J195" s="85" t="b">
        <v>1</v>
      </c>
      <c r="K195" s="15" t="s">
        <v>436</v>
      </c>
      <c r="L195" s="7" t="s">
        <v>491</v>
      </c>
    </row>
    <row r="196" spans="1:12" ht="23.1" customHeight="1" x14ac:dyDescent="0.25">
      <c r="A196" s="126"/>
      <c r="B196" s="126"/>
      <c r="C196" s="179"/>
      <c r="D196" s="183"/>
      <c r="E196" s="131"/>
      <c r="F196" s="173"/>
      <c r="G196" s="121"/>
      <c r="H196" s="111" t="s">
        <v>416</v>
      </c>
      <c r="I196" s="11" t="s">
        <v>106</v>
      </c>
      <c r="J196" s="84" t="b">
        <v>0</v>
      </c>
      <c r="K196" s="18"/>
      <c r="L196" s="10"/>
    </row>
    <row r="197" spans="1:12" ht="123.75" customHeight="1" x14ac:dyDescent="0.25">
      <c r="A197" s="25" t="s">
        <v>277</v>
      </c>
      <c r="B197" s="25" t="s">
        <v>323</v>
      </c>
      <c r="C197" s="53" t="s">
        <v>413</v>
      </c>
      <c r="D197" s="75" t="s">
        <v>414</v>
      </c>
      <c r="E197" s="26" t="s">
        <v>418</v>
      </c>
      <c r="F197" s="61" t="s">
        <v>242</v>
      </c>
      <c r="G197" s="26"/>
      <c r="H197" s="54" t="s">
        <v>393</v>
      </c>
      <c r="I197" s="54" t="s">
        <v>106</v>
      </c>
      <c r="J197" s="98" t="s">
        <v>492</v>
      </c>
      <c r="K197" s="25" t="s">
        <v>436</v>
      </c>
      <c r="L197" s="26" t="s">
        <v>493</v>
      </c>
    </row>
    <row r="198" spans="1:12" ht="89.25" customHeight="1" x14ac:dyDescent="0.25">
      <c r="A198" s="25" t="s">
        <v>58</v>
      </c>
      <c r="B198" s="25" t="s">
        <v>58</v>
      </c>
      <c r="C198" s="53">
        <v>20</v>
      </c>
      <c r="D198" s="75" t="s">
        <v>377</v>
      </c>
      <c r="E198" s="26" t="s">
        <v>378</v>
      </c>
      <c r="F198" s="61" t="s">
        <v>242</v>
      </c>
      <c r="G198" s="26"/>
      <c r="H198" s="54" t="s">
        <v>401</v>
      </c>
      <c r="I198" s="54" t="s">
        <v>106</v>
      </c>
      <c r="J198" s="98" t="s">
        <v>494</v>
      </c>
      <c r="K198" s="25" t="s">
        <v>495</v>
      </c>
      <c r="L198" s="26" t="s">
        <v>496</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16E5E-F39F-427E-9615-060EAC4ECB51}">
  <dimension ref="A1:F72"/>
  <sheetViews>
    <sheetView tabSelected="1" topLeftCell="A40" workbookViewId="0">
      <selection activeCell="H69" sqref="H69"/>
    </sheetView>
  </sheetViews>
  <sheetFormatPr defaultRowHeight="12.75" x14ac:dyDescent="0.25"/>
  <sheetData>
    <row r="1" spans="1:6" ht="13.5" x14ac:dyDescent="0.25">
      <c r="A1" s="198" t="s">
        <v>502</v>
      </c>
      <c r="B1" s="198" t="s">
        <v>84</v>
      </c>
      <c r="C1" s="198" t="s">
        <v>85</v>
      </c>
      <c r="D1" s="212" t="s">
        <v>60</v>
      </c>
      <c r="E1" s="212" t="s">
        <v>503</v>
      </c>
      <c r="F1" s="212" t="s">
        <v>504</v>
      </c>
    </row>
    <row r="2" spans="1:6" ht="13.5" x14ac:dyDescent="0.25">
      <c r="A2" s="198">
        <v>0</v>
      </c>
      <c r="B2" s="198" t="s">
        <v>93</v>
      </c>
      <c r="C2" s="198" t="s">
        <v>93</v>
      </c>
      <c r="D2" s="212" t="s">
        <v>94</v>
      </c>
      <c r="E2" s="212">
        <f>IF(F2="pole asjakohane","",3)</f>
        <v>3</v>
      </c>
      <c r="F2" s="212">
        <f>IF(Hindamistabel!J2=TRUE,0,IF(Hindamistabel!J3=TRUE,1,IF(Hindamistabel!J4=TRUE,1,IF(Hindamistabel!J5=TRUE,2,IF(Hindamistabel!J6=TRUE,2,IF(Hindamistabel!J7=TRUE,3,IF(Hindamistabel!J8=TRUE,3,IF(Hindamistabel!J9=TRUE,"pole asjakohane",""))))))))</f>
        <v>3</v>
      </c>
    </row>
    <row r="3" spans="1:6" ht="13.5" x14ac:dyDescent="0.25">
      <c r="A3" s="199" t="s">
        <v>109</v>
      </c>
      <c r="B3" s="199" t="s">
        <v>107</v>
      </c>
      <c r="C3" s="199" t="s">
        <v>108</v>
      </c>
      <c r="D3" s="213" t="s">
        <v>505</v>
      </c>
      <c r="E3" s="213">
        <f>IF(F3="pole asjakohane","",3)</f>
        <v>3</v>
      </c>
      <c r="F3" s="213">
        <f>IF(Hindamistabel!J10=TRUE,0,IF(Hindamistabel!J11=TRUE,1,IF(Hindamistabel!J12=TRUE,2,IF(Hindamistabel!J13=TRUE,3,IF(Hindamistabel!J14=TRUE,"pole asjakohane","")))))</f>
        <v>3</v>
      </c>
    </row>
    <row r="4" spans="1:6" ht="13.5" x14ac:dyDescent="0.25">
      <c r="A4" s="200" t="s">
        <v>117</v>
      </c>
      <c r="B4" s="200" t="s">
        <v>107</v>
      </c>
      <c r="C4" s="200" t="s">
        <v>108</v>
      </c>
      <c r="D4" s="214" t="s">
        <v>506</v>
      </c>
      <c r="E4" s="214">
        <f>IF(F4="pole asjakohane","",3)</f>
        <v>3</v>
      </c>
      <c r="F4" s="214">
        <f>IF(Hindamistabel!J15=TRUE,0,IF(Hindamistabel!J16=TRUE,1,IF(Hindamistabel!J17=TRUE,2,IF(Hindamistabel!J18=TRUE,3,IF(Hindamistabel!J19=TRUE,"pole asjakohane","")))))</f>
        <v>3</v>
      </c>
    </row>
    <row r="5" spans="1:6" ht="13.5" x14ac:dyDescent="0.25">
      <c r="A5" s="200" t="s">
        <v>121</v>
      </c>
      <c r="B5" s="200" t="s">
        <v>107</v>
      </c>
      <c r="C5" s="200" t="s">
        <v>108</v>
      </c>
      <c r="D5" s="214" t="s">
        <v>122</v>
      </c>
      <c r="E5" s="214">
        <f>IF(OR(F5="pole asjakohane",Hindamistabel!J10=TRUE,Hindamistabel!J14=TRUE),"",3)</f>
        <v>3</v>
      </c>
      <c r="F5" s="214">
        <f>IF(Hindamistabel!J20=TRUE,0,IF(Hindamistabel!J21=TRUE,1,IF(Hindamistabel!J22=TRUE,2,IF(Hindamistabel!J23=TRUE,3,IF(Hindamistabel!J24=TRUE,"pole asjakohane","")))))</f>
        <v>3</v>
      </c>
    </row>
    <row r="6" spans="1:6" ht="13.5" x14ac:dyDescent="0.25">
      <c r="A6" s="200" t="s">
        <v>129</v>
      </c>
      <c r="B6" s="200" t="s">
        <v>107</v>
      </c>
      <c r="C6" s="200" t="s">
        <v>108</v>
      </c>
      <c r="D6" s="214" t="s">
        <v>130</v>
      </c>
      <c r="E6" s="214">
        <f>IF(OR(F6="pole asjakohane",Hindamistabel!J15=TRUE,Hindamistabel!J19=TRUE),"",3)</f>
        <v>3</v>
      </c>
      <c r="F6" s="214">
        <f>IF(Hindamistabel!J25=TRUE,0,IF(Hindamistabel!J26=TRUE,1,IF(Hindamistabel!J27=TRUE,2,IF(Hindamistabel!J28=TRUE,3,IF(Hindamistabel!J29=TRUE,"pole asjakohane","")))))</f>
        <v>3</v>
      </c>
    </row>
    <row r="7" spans="1:6" ht="13.5" x14ac:dyDescent="0.25">
      <c r="A7" s="200" t="s">
        <v>133</v>
      </c>
      <c r="B7" s="200" t="s">
        <v>107</v>
      </c>
      <c r="C7" s="200" t="s">
        <v>108</v>
      </c>
      <c r="D7" s="214" t="s">
        <v>134</v>
      </c>
      <c r="E7" s="214">
        <f>IF(OR(F7="pole asjakohane", Hindamistabel!J2=TRUE,Hindamistabel!J9=TRUE),"",3)</f>
        <v>3</v>
      </c>
      <c r="F7" s="214">
        <f>IF(Hindamistabel!J30=TRUE,0,IF(Hindamistabel!J31=TRUE,1,IF(Hindamistabel!J32=TRUE,2,IF(Hindamistabel!J33=TRUE,3,""))))</f>
        <v>3</v>
      </c>
    </row>
    <row r="8" spans="1:6" ht="13.5" x14ac:dyDescent="0.25">
      <c r="A8" s="200" t="s">
        <v>140</v>
      </c>
      <c r="B8" s="200" t="s">
        <v>107</v>
      </c>
      <c r="C8" s="200" t="s">
        <v>108</v>
      </c>
      <c r="D8" s="214" t="s">
        <v>141</v>
      </c>
      <c r="E8" s="214" t="str">
        <f>IF(OR(F8="pole asjakohane",Hindamistabel!J2=TRUE,Hindamistabel!J9=TRUE,Hindamistabel!J33=TRUE),"",3)</f>
        <v/>
      </c>
      <c r="F8" s="214" t="str">
        <f>IF(Hindamistabel!J34=TRUE,0,IF(Hindamistabel!J35=TRUE,1,IF(Hindamistabel!J36=TRUE,2,IF(Hindamistabel!J37=TRUE,3,""))))</f>
        <v/>
      </c>
    </row>
    <row r="9" spans="1:6" ht="13.5" x14ac:dyDescent="0.25">
      <c r="A9" s="201" t="s">
        <v>149</v>
      </c>
      <c r="B9" s="201" t="s">
        <v>107</v>
      </c>
      <c r="C9" s="201" t="s">
        <v>148</v>
      </c>
      <c r="D9" s="215" t="s">
        <v>150</v>
      </c>
      <c r="E9" s="215">
        <f t="shared" ref="E9" si="0">IF(F9="pole asjakohane","",3)</f>
        <v>3</v>
      </c>
      <c r="F9" s="215">
        <f>IF(Hindamistabel!J38=TRUE,0,IF(Hindamistabel!J39=TRUE,1,IF(Hindamistabel!J40=TRUE,1,IF(Hindamistabel!J41=TRUE,2,IF(Hindamistabel!J42=TRUE,3,"")))))</f>
        <v>3</v>
      </c>
    </row>
    <row r="10" spans="1:6" ht="13.5" x14ac:dyDescent="0.25">
      <c r="A10" s="201" t="s">
        <v>156</v>
      </c>
      <c r="B10" s="201" t="s">
        <v>107</v>
      </c>
      <c r="C10" s="201" t="s">
        <v>148</v>
      </c>
      <c r="D10" s="215" t="s">
        <v>157</v>
      </c>
      <c r="E10" s="215">
        <f>IF(OR(F10="pole asjakohane",Hindamistabel!J38=TRUE),"",3)</f>
        <v>3</v>
      </c>
      <c r="F10" s="215">
        <f>IF(Hindamistabel!J43=TRUE,0,IF(Hindamistabel!J44=TRUE,1,IF(Hindamistabel!J45=TRUE,2,IF(Hindamistabel!J46=TRUE,3,""))))</f>
        <v>3</v>
      </c>
    </row>
    <row r="11" spans="1:6" ht="13.5" x14ac:dyDescent="0.25">
      <c r="A11" s="201" t="s">
        <v>163</v>
      </c>
      <c r="B11" s="201" t="s">
        <v>107</v>
      </c>
      <c r="C11" s="201" t="s">
        <v>148</v>
      </c>
      <c r="D11" s="215" t="s">
        <v>164</v>
      </c>
      <c r="E11" s="202" t="s">
        <v>106</v>
      </c>
      <c r="F11" s="202" t="s">
        <v>106</v>
      </c>
    </row>
    <row r="12" spans="1:6" ht="13.5" x14ac:dyDescent="0.25">
      <c r="A12" s="201">
        <v>4</v>
      </c>
      <c r="B12" s="201" t="s">
        <v>107</v>
      </c>
      <c r="C12" s="201" t="s">
        <v>148</v>
      </c>
      <c r="D12" s="215" t="s">
        <v>168</v>
      </c>
      <c r="E12" s="215">
        <f>IF(OR(F12="pole asjakohane",Hindamistabel!J9=TRUE,Hindamistabel!J2=TRUE),"",3)</f>
        <v>3</v>
      </c>
      <c r="F12" s="215">
        <f>IF(Hindamistabel!J52=TRUE,0,IF(Hindamistabel!J53=TRUE,2,IF(Hindamistabel!J54=TRUE,3,"")))</f>
        <v>2</v>
      </c>
    </row>
    <row r="13" spans="1:6" ht="13.5" x14ac:dyDescent="0.25">
      <c r="A13" s="200" t="s">
        <v>174</v>
      </c>
      <c r="B13" s="200" t="s">
        <v>107</v>
      </c>
      <c r="C13" s="200" t="s">
        <v>173</v>
      </c>
      <c r="D13" s="214" t="s">
        <v>175</v>
      </c>
      <c r="E13" s="214">
        <f>IF(OR(F13="pole asjakohane",Hindamistabel!J9=TRUE,Hindamistabel!J2=TRUE),"",3)</f>
        <v>3</v>
      </c>
      <c r="F13" s="214">
        <f>IF(Hindamistabel!J55=TRUE,0,IF(Hindamistabel!J56=TRUE,1,IF(Hindamistabel!J57=TRUE,1,IF(Hindamistabel!J58=TRUE,2,IF(Hindamistabel!J59=TRUE,3,"")))))</f>
        <v>3</v>
      </c>
    </row>
    <row r="14" spans="1:6" ht="13.5" x14ac:dyDescent="0.25">
      <c r="A14" s="200" t="s">
        <v>183</v>
      </c>
      <c r="B14" s="200" t="s">
        <v>107</v>
      </c>
      <c r="C14" s="200" t="s">
        <v>173</v>
      </c>
      <c r="D14" s="214" t="s">
        <v>184</v>
      </c>
      <c r="E14" s="214">
        <f>IF(OR(F14="pole asjakohane",Hindamistabel!J9=TRUE,Hindamistabel!J2=TRUE,Hindamistabel!J55=TRUE,Hindamistabel!J56=TRUE),"",3)</f>
        <v>3</v>
      </c>
      <c r="F14" s="214">
        <f>IF(Hindamistabel!J60=TRUE,0,IF(Hindamistabel!J61=TRUE,1,IF(Hindamistabel!J62=TRUE,2,IF(Hindamistabel!J63=TRUE,3,""))))</f>
        <v>3</v>
      </c>
    </row>
    <row r="15" spans="1:6" ht="13.5" x14ac:dyDescent="0.25">
      <c r="A15" s="200" t="s">
        <v>190</v>
      </c>
      <c r="B15" s="200" t="s">
        <v>107</v>
      </c>
      <c r="C15" s="200" t="s">
        <v>173</v>
      </c>
      <c r="D15" s="214" t="s">
        <v>191</v>
      </c>
      <c r="E15" s="214">
        <f>IF(OR(F15="pole asjakohane",Hindamistabel!J9=TRUE,Hindamistabel!J2=TRUE),"",3)</f>
        <v>3</v>
      </c>
      <c r="F15" s="214">
        <f>IF(Hindamistabel!J64=TRUE,"pole asjakohane",IF(Hindamistabel!J65=TRUE,0,IF(Hindamistabel!J66=TRUE,3,"")))</f>
        <v>3</v>
      </c>
    </row>
    <row r="16" spans="1:6" ht="13.5" x14ac:dyDescent="0.25">
      <c r="A16" s="200" t="s">
        <v>196</v>
      </c>
      <c r="B16" s="200" t="s">
        <v>107</v>
      </c>
      <c r="C16" s="200" t="s">
        <v>173</v>
      </c>
      <c r="D16" s="214" t="s">
        <v>197</v>
      </c>
      <c r="E16" s="214" t="str">
        <f>IF(OR(F16="pole asjakohane",Hindamistabel!J9=TRUE,Hindamistabel!J2=TRUE),"",3)</f>
        <v/>
      </c>
      <c r="F16" s="214" t="str">
        <f>IF(Hindamistabel!J67=TRUE,"pole asjakohane",IF(Hindamistabel!J68=TRUE,1,IF(Hindamistabel!J69=TRUE,3,"")))</f>
        <v>pole asjakohane</v>
      </c>
    </row>
    <row r="17" spans="1:6" ht="13.5" x14ac:dyDescent="0.25">
      <c r="A17" s="201" t="s">
        <v>200</v>
      </c>
      <c r="B17" s="201" t="s">
        <v>107</v>
      </c>
      <c r="C17" s="201" t="s">
        <v>199</v>
      </c>
      <c r="D17" s="215" t="s">
        <v>201</v>
      </c>
      <c r="E17" s="202" t="s">
        <v>106</v>
      </c>
      <c r="F17" s="202" t="s">
        <v>106</v>
      </c>
    </row>
    <row r="18" spans="1:6" ht="13.5" x14ac:dyDescent="0.25">
      <c r="A18" s="201" t="s">
        <v>205</v>
      </c>
      <c r="B18" s="201" t="s">
        <v>107</v>
      </c>
      <c r="C18" s="201" t="s">
        <v>199</v>
      </c>
      <c r="D18" s="215" t="s">
        <v>206</v>
      </c>
      <c r="E18" s="215">
        <f>IF(OR(F18="pole asjakohane",Hindamistabel!J9=TRUE,Hindamistabel!J2=TRUE,Hindamistabel!J71=TRUE),"",3)</f>
        <v>3</v>
      </c>
      <c r="F18" s="215">
        <f>IF(Hindamistabel!J72=TRUE,0,IF(Hindamistabel!J73=TRUE,1,IF(Hindamistabel!J74=TRUE,2,IF(Hindamistabel!J75=TRUE,3,""))))</f>
        <v>2</v>
      </c>
    </row>
    <row r="19" spans="1:6" ht="13.5" x14ac:dyDescent="0.25">
      <c r="A19" s="201" t="s">
        <v>212</v>
      </c>
      <c r="B19" s="201" t="s">
        <v>107</v>
      </c>
      <c r="C19" s="201" t="s">
        <v>199</v>
      </c>
      <c r="D19" s="215" t="s">
        <v>213</v>
      </c>
      <c r="E19" s="215" t="str">
        <f>IF(OR(F19="pole asjakohane",Hindamistabel!J9=TRUE,Hindamistabel!J2=TRUE,Hindamistabel!J71=TRUE,Hindamistabel!J72=TRUE),"",3)</f>
        <v/>
      </c>
      <c r="F19" s="215" t="str">
        <f>IF(Hindamistabel!J76=TRUE,"pole asjakohane",IF(Hindamistabel!J77=TRUE,0,IF(Hindamistabel!J78=TRUE,0,IF(Hindamistabel!J79=TRUE,3,""))))</f>
        <v>pole asjakohane</v>
      </c>
    </row>
    <row r="20" spans="1:6" ht="13.5" x14ac:dyDescent="0.25">
      <c r="A20" s="201" t="s">
        <v>218</v>
      </c>
      <c r="B20" s="201" t="s">
        <v>107</v>
      </c>
      <c r="C20" s="201" t="s">
        <v>199</v>
      </c>
      <c r="D20" s="215" t="s">
        <v>219</v>
      </c>
      <c r="E20" s="215">
        <f>IF(OR(F20="pole asjakohane",Hindamistabel!J9=TRUE,Hindamistabel!J2=TRUE,Hindamistabel!J71=TRUE,Hindamistabel!J72=TRUE),"",3)</f>
        <v>3</v>
      </c>
      <c r="F20" s="215">
        <f>IF(Hindamistabel!J80=TRUE,0,IF(Hindamistabel!J81=TRUE,1,IF(Hindamistabel!J82=TRUE,2,IF(Hindamistabel!J83=TRUE,3,""))))</f>
        <v>3</v>
      </c>
    </row>
    <row r="21" spans="1:6" ht="13.5" x14ac:dyDescent="0.25">
      <c r="A21" s="199">
        <v>7</v>
      </c>
      <c r="B21" s="199" t="s">
        <v>225</v>
      </c>
      <c r="C21" s="199" t="s">
        <v>226</v>
      </c>
      <c r="D21" s="213" t="s">
        <v>227</v>
      </c>
      <c r="E21" s="213">
        <f>IF(OR(F21="pole asjakohane",Hindamistabel!J9=TRUE,Hindamistabel!J2=TRUE),"",3)</f>
        <v>3</v>
      </c>
      <c r="F21" s="213">
        <f>IF(Hindamistabel!J84=TRUE,3,IF(Hindamistabel!J85=TRUE,1,""))</f>
        <v>3</v>
      </c>
    </row>
    <row r="22" spans="1:6" ht="13.5" x14ac:dyDescent="0.25">
      <c r="A22" s="200" t="s">
        <v>231</v>
      </c>
      <c r="B22" s="200" t="s">
        <v>225</v>
      </c>
      <c r="C22" s="200" t="s">
        <v>226</v>
      </c>
      <c r="D22" s="214" t="s">
        <v>232</v>
      </c>
      <c r="E22" s="214">
        <f>IF(OR(F22="pole asjakohane",Hindamistabel!J9=TRUE,Hindamistabel!J2=TRUE),"",3)</f>
        <v>3</v>
      </c>
      <c r="F22" s="214">
        <f>IF(Hindamistabel!J86=TRUE,"pole asjakohane",IF(Hindamistabel!J87=TRUE,0,IF(Hindamistabel!J88=TRUE,1,IF(Hindamistabel!J89=TRUE,2,IF(Hindamistabel!J90=TRUE,3,"")))))</f>
        <v>1</v>
      </c>
    </row>
    <row r="23" spans="1:6" ht="13.5" x14ac:dyDescent="0.25">
      <c r="A23" s="200" t="s">
        <v>239</v>
      </c>
      <c r="B23" s="200" t="s">
        <v>225</v>
      </c>
      <c r="C23" s="200" t="s">
        <v>226</v>
      </c>
      <c r="D23" s="214" t="s">
        <v>240</v>
      </c>
      <c r="E23" s="203" t="s">
        <v>106</v>
      </c>
      <c r="F23" s="203" t="s">
        <v>106</v>
      </c>
    </row>
    <row r="24" spans="1:6" ht="13.5" x14ac:dyDescent="0.25">
      <c r="A24" s="200">
        <v>9</v>
      </c>
      <c r="B24" s="200" t="s">
        <v>225</v>
      </c>
      <c r="C24" s="200" t="s">
        <v>226</v>
      </c>
      <c r="D24" s="214" t="s">
        <v>243</v>
      </c>
      <c r="E24" s="214">
        <f t="shared" ref="E24:E48" si="1">IF(F24="pole asjakohane","",3)</f>
        <v>3</v>
      </c>
      <c r="F24" s="214">
        <f>IF(Hindamistabel!J92=TRUE,0,IF(Hindamistabel!J93=TRUE,1,IF(Hindamistabel!J94=TRUE,2,IF(Hindamistabel!J95=TRUE,3,""))))</f>
        <v>2</v>
      </c>
    </row>
    <row r="25" spans="1:6" ht="13.5" x14ac:dyDescent="0.25">
      <c r="A25" s="201" t="s">
        <v>250</v>
      </c>
      <c r="B25" s="201" t="s">
        <v>225</v>
      </c>
      <c r="C25" s="201" t="s">
        <v>249</v>
      </c>
      <c r="D25" s="215" t="s">
        <v>251</v>
      </c>
      <c r="E25" s="215">
        <f t="shared" si="1"/>
        <v>3</v>
      </c>
      <c r="F25" s="215">
        <f>IF(Hindamistabel!J96=TRUE,"pole asjakohane",IF(Hindamistabel!J97=TRUE,0,IF(Hindamistabel!J98=TRUE,1,IF(Hindamistabel!J99=TRUE,3,""))))</f>
        <v>3</v>
      </c>
    </row>
    <row r="26" spans="1:6" ht="13.5" x14ac:dyDescent="0.25">
      <c r="A26" s="201" t="s">
        <v>258</v>
      </c>
      <c r="B26" s="201" t="s">
        <v>225</v>
      </c>
      <c r="C26" s="201" t="s">
        <v>249</v>
      </c>
      <c r="D26" s="215" t="s">
        <v>259</v>
      </c>
      <c r="E26" s="215">
        <f t="shared" si="1"/>
        <v>3</v>
      </c>
      <c r="F26" s="215">
        <f>IF(Hindamistabel!J100=TRUE,"pole asjakohane",IF(Hindamistabel!J101=TRUE,0,IF(Hindamistabel!J102=TRUE,1,IF(Hindamistabel!J103=TRUE,3,""))))</f>
        <v>3</v>
      </c>
    </row>
    <row r="27" spans="1:6" ht="13.5" x14ac:dyDescent="0.25">
      <c r="A27" s="201" t="s">
        <v>262</v>
      </c>
      <c r="B27" s="201" t="s">
        <v>225</v>
      </c>
      <c r="C27" s="201" t="s">
        <v>249</v>
      </c>
      <c r="D27" s="215" t="s">
        <v>263</v>
      </c>
      <c r="E27" s="202" t="s">
        <v>106</v>
      </c>
      <c r="F27" s="202" t="s">
        <v>106</v>
      </c>
    </row>
    <row r="28" spans="1:6" ht="13.5" x14ac:dyDescent="0.25">
      <c r="A28" s="201" t="s">
        <v>268</v>
      </c>
      <c r="B28" s="201" t="s">
        <v>225</v>
      </c>
      <c r="C28" s="201" t="s">
        <v>249</v>
      </c>
      <c r="D28" s="215" t="s">
        <v>269</v>
      </c>
      <c r="E28" s="204" t="s">
        <v>106</v>
      </c>
      <c r="F28" s="204" t="s">
        <v>106</v>
      </c>
    </row>
    <row r="29" spans="1:6" ht="13.5" x14ac:dyDescent="0.25">
      <c r="A29" s="199" t="s">
        <v>278</v>
      </c>
      <c r="B29" s="199" t="s">
        <v>277</v>
      </c>
      <c r="C29" s="199" t="s">
        <v>199</v>
      </c>
      <c r="D29" s="213" t="s">
        <v>279</v>
      </c>
      <c r="E29" s="214" t="str">
        <f>IF(OR(F29="pole asjakohane",Hindamistabel!J9=TRUE,Hindamistabel!J2=TRUE),"",3)</f>
        <v/>
      </c>
      <c r="F29" s="214" t="str">
        <f>IF(Hindamistabel!J114=TRUE,"pole asjakohane",IF(Hindamistabel!J115=TRUE,3,IF(Hindamistabel!J116=TRUE,2,IF(Hindamistabel!J117=TRUE,1,IF(Hindamistabel!J118=TRUE,0,"")))))</f>
        <v>pole asjakohane</v>
      </c>
    </row>
    <row r="30" spans="1:6" ht="13.5" x14ac:dyDescent="0.25">
      <c r="A30" s="200" t="s">
        <v>286</v>
      </c>
      <c r="B30" s="200" t="s">
        <v>277</v>
      </c>
      <c r="C30" s="200" t="s">
        <v>199</v>
      </c>
      <c r="D30" s="214" t="s">
        <v>287</v>
      </c>
      <c r="E30" s="214" t="str">
        <f>IF(OR(F30="pole asjakohane",Hindamistabel!J9=TRUE,Hindamistabel!J2=TRUE),"",3)</f>
        <v/>
      </c>
      <c r="F30" s="214" t="str">
        <f>IF(Hindamistabel!J119=TRUE,"pole asjakohane",IF(Hindamistabel!J120=TRUE,3,IF(Hindamistabel!J121=TRUE,2,IF(Hindamistabel!J122=TRUE,1,IF(Hindamistabel!J123=TRUE,0,"")))))</f>
        <v>pole asjakohane</v>
      </c>
    </row>
    <row r="31" spans="1:6" ht="13.5" x14ac:dyDescent="0.25">
      <c r="A31" s="200" t="s">
        <v>289</v>
      </c>
      <c r="B31" s="200" t="s">
        <v>277</v>
      </c>
      <c r="C31" s="200" t="s">
        <v>199</v>
      </c>
      <c r="D31" s="214" t="s">
        <v>290</v>
      </c>
      <c r="E31" s="214" t="str">
        <f>IF(OR(F31="pole asjakohane",Hindamistabel!J9=TRUE,Hindamistabel!J2=TRUE),"",3)</f>
        <v/>
      </c>
      <c r="F31" s="214" t="str">
        <f>IF(Hindamistabel!J124=TRUE,"pole asjakohane",IF(Hindamistabel!J125=TRUE,3,IF(Hindamistabel!J126=TRUE,2,IF(Hindamistabel!J127=TRUE,1,IF(Hindamistabel!J128=TRUE,0,"")))))</f>
        <v>pole asjakohane</v>
      </c>
    </row>
    <row r="32" spans="1:6" ht="13.5" x14ac:dyDescent="0.25">
      <c r="A32" s="200" t="s">
        <v>297</v>
      </c>
      <c r="B32" s="200" t="s">
        <v>277</v>
      </c>
      <c r="C32" s="200" t="s">
        <v>199</v>
      </c>
      <c r="D32" s="214" t="s">
        <v>298</v>
      </c>
      <c r="E32" s="214" t="str">
        <f>IF(OR(F32="pole asjakohane",Hindamistabel!J9=TRUE,Hindamistabel!J2=TRUE),"",3)</f>
        <v/>
      </c>
      <c r="F32" s="214" t="str">
        <f>IF(Hindamistabel!J129=TRUE,"pole asjakohane",IF(Hindamistabel!J130=TRUE,3,IF(Hindamistabel!J131=TRUE,2,IF(Hindamistabel!J132=TRUE,1,IF(Hindamistabel!J133=TRUE,0,"")))))</f>
        <v>pole asjakohane</v>
      </c>
    </row>
    <row r="33" spans="1:6" ht="13.5" x14ac:dyDescent="0.25">
      <c r="A33" s="200" t="s">
        <v>304</v>
      </c>
      <c r="B33" s="200" t="s">
        <v>277</v>
      </c>
      <c r="C33" s="200" t="s">
        <v>199</v>
      </c>
      <c r="D33" s="214" t="s">
        <v>305</v>
      </c>
      <c r="E33" s="214">
        <f>IF(OR(F33="pole asjakohane",Hindamistabel!J9=TRUE,Hindamistabel!J2=TRUE),"",3)</f>
        <v>3</v>
      </c>
      <c r="F33" s="214">
        <f>IF(Hindamistabel!J134=TRUE,"pole asjakohane",IF(Hindamistabel!J135=TRUE,3,IF(Hindamistabel!J136=TRUE,2,IF(Hindamistabel!J137=TRUE,1,IF(Hindamistabel!J138=TRUE,0,"")))))</f>
        <v>2</v>
      </c>
    </row>
    <row r="34" spans="1:6" ht="13.5" x14ac:dyDescent="0.25">
      <c r="A34" s="200" t="s">
        <v>307</v>
      </c>
      <c r="B34" s="200" t="s">
        <v>277</v>
      </c>
      <c r="C34" s="200" t="s">
        <v>199</v>
      </c>
      <c r="D34" s="214" t="s">
        <v>308</v>
      </c>
      <c r="E34" s="203" t="s">
        <v>106</v>
      </c>
      <c r="F34" s="203" t="s">
        <v>106</v>
      </c>
    </row>
    <row r="35" spans="1:6" ht="13.5" x14ac:dyDescent="0.25">
      <c r="A35" s="200" t="s">
        <v>310</v>
      </c>
      <c r="B35" s="200" t="s">
        <v>277</v>
      </c>
      <c r="C35" s="200" t="s">
        <v>199</v>
      </c>
      <c r="D35" s="214" t="s">
        <v>311</v>
      </c>
      <c r="E35" s="214">
        <f>IF(OR(F35="pole asjakohane",Hindamistabel!J9=TRUE,Hindamistabel!J2=TRUE),"",3)</f>
        <v>3</v>
      </c>
      <c r="F35" s="214">
        <f>IF(Hindamistabel!J140=TRUE,3,IF(Hindamistabel!J141=TRUE,2,IF(Hindamistabel!J142=TRUE,1,IF(Hindamistabel!J143=TRUE,0,IF(Hindamistabel!J144=TRUE,"pole asjakohane","")))))</f>
        <v>0</v>
      </c>
    </row>
    <row r="36" spans="1:6" ht="13.5" x14ac:dyDescent="0.25">
      <c r="A36" s="200" t="s">
        <v>313</v>
      </c>
      <c r="B36" s="200" t="s">
        <v>277</v>
      </c>
      <c r="C36" s="200" t="s">
        <v>199</v>
      </c>
      <c r="D36" s="214" t="s">
        <v>314</v>
      </c>
      <c r="E36" s="214">
        <f>IF(OR(F36="pole asjakohane",Hindamistabel!J9=TRUE,Hindamistabel!J2=TRUE),"",3)</f>
        <v>3</v>
      </c>
      <c r="F36" s="214">
        <f>IF(Hindamistabel!J145=TRUE,3,IF(Hindamistabel!J146=TRUE,2,IF(Hindamistabel!J147=TRUE,1,IF(Hindamistabel!J148=TRUE,0,IF(Hindamistabel!J149=TRUE,"pole asjakohane","")))))</f>
        <v>0</v>
      </c>
    </row>
    <row r="37" spans="1:6" ht="13.5" x14ac:dyDescent="0.25">
      <c r="A37" s="200" t="s">
        <v>316</v>
      </c>
      <c r="B37" s="200" t="s">
        <v>277</v>
      </c>
      <c r="C37" s="200" t="s">
        <v>199</v>
      </c>
      <c r="D37" s="214" t="s">
        <v>317</v>
      </c>
      <c r="E37" s="214">
        <f>IF(OR(F37="pole asjakohane",Hindamistabel!J9=TRUE,Hindamistabel!J2=TRUE),"",3)</f>
        <v>3</v>
      </c>
      <c r="F37" s="214">
        <f>IF(Hindamistabel!J150=TRUE,3,IF(Hindamistabel!J151=TRUE,2,IF(Hindamistabel!J152=TRUE,1,IF(Hindamistabel!J153=TRUE,0,IF(Hindamistabel!J154=TRUE,"pole asjakohane","")))))</f>
        <v>2</v>
      </c>
    </row>
    <row r="38" spans="1:6" ht="13.5" x14ac:dyDescent="0.25">
      <c r="A38" s="200" t="s">
        <v>320</v>
      </c>
      <c r="B38" s="200" t="s">
        <v>277</v>
      </c>
      <c r="C38" s="200" t="s">
        <v>199</v>
      </c>
      <c r="D38" s="214" t="s">
        <v>321</v>
      </c>
      <c r="E38" s="203" t="s">
        <v>106</v>
      </c>
      <c r="F38" s="203" t="s">
        <v>106</v>
      </c>
    </row>
    <row r="39" spans="1:6" ht="13.5" x14ac:dyDescent="0.25">
      <c r="A39" s="201" t="s">
        <v>324</v>
      </c>
      <c r="B39" s="201" t="s">
        <v>277</v>
      </c>
      <c r="C39" s="201" t="s">
        <v>323</v>
      </c>
      <c r="D39" s="215" t="s">
        <v>507</v>
      </c>
      <c r="E39" s="215">
        <f t="shared" si="1"/>
        <v>3</v>
      </c>
      <c r="F39" s="215">
        <f>IF(Hindamistabel!J156=TRUE,3,IF(Hindamistabel!J157=TRUE,2,IF(Hindamistabel!J158=TRUE,1,IF(Hindamistabel!J159=TRUE,0,IF(Hindamistabel!J160=TRUE,"pole asjakohane","")))))</f>
        <v>1</v>
      </c>
    </row>
    <row r="40" spans="1:6" ht="13.5" x14ac:dyDescent="0.25">
      <c r="A40" s="201" t="s">
        <v>328</v>
      </c>
      <c r="B40" s="201" t="s">
        <v>277</v>
      </c>
      <c r="C40" s="201" t="s">
        <v>323</v>
      </c>
      <c r="D40" s="215" t="s">
        <v>329</v>
      </c>
      <c r="E40" s="202" t="s">
        <v>106</v>
      </c>
      <c r="F40" s="202" t="s">
        <v>106</v>
      </c>
    </row>
    <row r="41" spans="1:6" ht="13.5" x14ac:dyDescent="0.25">
      <c r="A41" s="201" t="s">
        <v>331</v>
      </c>
      <c r="B41" s="201" t="s">
        <v>277</v>
      </c>
      <c r="C41" s="201" t="s">
        <v>323</v>
      </c>
      <c r="D41" s="215" t="s">
        <v>332</v>
      </c>
      <c r="E41" s="202" t="s">
        <v>106</v>
      </c>
      <c r="F41" s="202" t="s">
        <v>106</v>
      </c>
    </row>
    <row r="42" spans="1:6" ht="13.5" x14ac:dyDescent="0.25">
      <c r="A42" s="201" t="s">
        <v>334</v>
      </c>
      <c r="B42" s="201" t="s">
        <v>277</v>
      </c>
      <c r="C42" s="201" t="s">
        <v>323</v>
      </c>
      <c r="D42" s="215" t="s">
        <v>335</v>
      </c>
      <c r="E42" s="202" t="s">
        <v>106</v>
      </c>
      <c r="F42" s="202" t="s">
        <v>106</v>
      </c>
    </row>
    <row r="43" spans="1:6" ht="13.5" x14ac:dyDescent="0.25">
      <c r="A43" s="201" t="s">
        <v>337</v>
      </c>
      <c r="B43" s="201" t="s">
        <v>277</v>
      </c>
      <c r="C43" s="201" t="s">
        <v>323</v>
      </c>
      <c r="D43" s="215" t="s">
        <v>508</v>
      </c>
      <c r="E43" s="215">
        <f t="shared" si="1"/>
        <v>3</v>
      </c>
      <c r="F43" s="215">
        <f>IF(Hindamistabel!J164=TRUE,3,IF(Hindamistabel!J165=TRUE,2,IF(Hindamistabel!J166=TRUE,1,IF(Hindamistabel!J167=TRUE,0,IF(Hindamistabel!J168=TRUE,"pole asjakohane","")))))</f>
        <v>2</v>
      </c>
    </row>
    <row r="44" spans="1:6" ht="13.5" x14ac:dyDescent="0.25">
      <c r="A44" s="201" t="s">
        <v>341</v>
      </c>
      <c r="B44" s="201" t="s">
        <v>277</v>
      </c>
      <c r="C44" s="201" t="s">
        <v>323</v>
      </c>
      <c r="D44" s="215" t="s">
        <v>342</v>
      </c>
      <c r="E44" s="202" t="s">
        <v>106</v>
      </c>
      <c r="F44" s="202" t="s">
        <v>106</v>
      </c>
    </row>
    <row r="45" spans="1:6" ht="13.5" x14ac:dyDescent="0.25">
      <c r="A45" s="201" t="s">
        <v>343</v>
      </c>
      <c r="B45" s="201" t="s">
        <v>277</v>
      </c>
      <c r="C45" s="201" t="s">
        <v>323</v>
      </c>
      <c r="D45" s="215" t="s">
        <v>344</v>
      </c>
      <c r="E45" s="202" t="s">
        <v>106</v>
      </c>
      <c r="F45" s="202" t="s">
        <v>106</v>
      </c>
    </row>
    <row r="46" spans="1:6" ht="13.5" x14ac:dyDescent="0.25">
      <c r="A46" s="201" t="s">
        <v>346</v>
      </c>
      <c r="B46" s="201" t="s">
        <v>277</v>
      </c>
      <c r="C46" s="201" t="s">
        <v>323</v>
      </c>
      <c r="D46" s="215" t="s">
        <v>347</v>
      </c>
      <c r="E46" s="202" t="s">
        <v>106</v>
      </c>
      <c r="F46" s="202" t="s">
        <v>106</v>
      </c>
    </row>
    <row r="47" spans="1:6" ht="13.5" x14ac:dyDescent="0.25">
      <c r="A47" s="201">
        <v>16</v>
      </c>
      <c r="B47" s="201" t="s">
        <v>277</v>
      </c>
      <c r="C47" s="201" t="s">
        <v>323</v>
      </c>
      <c r="D47" s="215" t="s">
        <v>349</v>
      </c>
      <c r="E47" s="215">
        <f t="shared" si="1"/>
        <v>3</v>
      </c>
      <c r="F47" s="215">
        <f>IF(Hindamistabel!J172=TRUE,3,IF(Hindamistabel!J173=TRUE,2,IF(Hindamistabel!J174=TRUE,1,IF(Hindamistabel!J175=TRUE,0,""))))</f>
        <v>2</v>
      </c>
    </row>
    <row r="48" spans="1:6" ht="13.5" x14ac:dyDescent="0.25">
      <c r="A48" s="201">
        <v>17</v>
      </c>
      <c r="B48" s="201" t="s">
        <v>277</v>
      </c>
      <c r="C48" s="201" t="s">
        <v>323</v>
      </c>
      <c r="D48" s="215" t="s">
        <v>354</v>
      </c>
      <c r="E48" s="215">
        <f t="shared" si="1"/>
        <v>3</v>
      </c>
      <c r="F48" s="215">
        <f>IF(Hindamistabel!J176=TRUE,3,IF(Hindamistabel!J177=TRUE,2,IF(Hindamistabel!J178=TRUE,1,IF(Hindamistabel!J179=TRUE,0,""))))</f>
        <v>1</v>
      </c>
    </row>
    <row r="49" spans="1:6" ht="13.5" x14ac:dyDescent="0.25">
      <c r="A49" s="201" t="s">
        <v>357</v>
      </c>
      <c r="B49" s="201" t="s">
        <v>277</v>
      </c>
      <c r="C49" s="201" t="s">
        <v>323</v>
      </c>
      <c r="D49" s="215" t="s">
        <v>358</v>
      </c>
      <c r="E49" s="215" t="str">
        <f>IF(F49="pole asjakohane","",3)</f>
        <v/>
      </c>
      <c r="F49" s="215" t="str">
        <f>IF(Hindamistabel!J180=TRUE,0,IF(Hindamistabel!J181=TRUE,"pole asjakohane",IF(Hindamistabel!J182=TRUE,3,"")))</f>
        <v>pole asjakohane</v>
      </c>
    </row>
    <row r="50" spans="1:6" ht="13.5" x14ac:dyDescent="0.25">
      <c r="A50" s="201" t="s">
        <v>364</v>
      </c>
      <c r="B50" s="201" t="s">
        <v>277</v>
      </c>
      <c r="C50" s="201" t="s">
        <v>323</v>
      </c>
      <c r="D50" s="215" t="s">
        <v>365</v>
      </c>
      <c r="E50" s="215">
        <f>IF(OR(F50="pole asjakohane",Hindamistabel!J180=TRUE,Hindamistabel!J182=TRUE),"",2)</f>
        <v>2</v>
      </c>
      <c r="F50" s="215">
        <f>IF(Hindamistabel!J183=TRUE,1,IF(Hindamistabel!J184=TRUE,0,IF(Hindamistabel!J185=TRUE,2,"")))</f>
        <v>0</v>
      </c>
    </row>
    <row r="51" spans="1:6" ht="13.5" x14ac:dyDescent="0.25">
      <c r="A51" s="201" t="s">
        <v>369</v>
      </c>
      <c r="B51" s="201" t="s">
        <v>277</v>
      </c>
      <c r="C51" s="201" t="s">
        <v>323</v>
      </c>
      <c r="D51" s="215" t="s">
        <v>370</v>
      </c>
      <c r="E51" s="215">
        <f>IF(F51="ei kohaldu","",3)</f>
        <v>3</v>
      </c>
      <c r="F51" s="215">
        <f>IF(Hindamistabel!J186=TRUE,3,IF(Hindamistabel!J187=TRUE,2,IF(Hindamistabel!J188=TRUE,1,IF(Hindamistabel!J189=TRUE,0,IF(Hindamistabel!J190=TRUE,"ei kohaldu","")))))</f>
        <v>0</v>
      </c>
    </row>
    <row r="52" spans="1:6" ht="13.5" x14ac:dyDescent="0.25">
      <c r="A52" s="201" t="s">
        <v>372</v>
      </c>
      <c r="B52" s="201" t="s">
        <v>277</v>
      </c>
      <c r="C52" s="201" t="s">
        <v>323</v>
      </c>
      <c r="D52" s="215" t="s">
        <v>376</v>
      </c>
      <c r="E52" s="202" t="s">
        <v>106</v>
      </c>
      <c r="F52" s="202" t="s">
        <v>106</v>
      </c>
    </row>
    <row r="53" spans="1:6" ht="13.5" x14ac:dyDescent="0.25">
      <c r="A53" s="201" t="s">
        <v>375</v>
      </c>
      <c r="B53" s="201" t="s">
        <v>277</v>
      </c>
      <c r="C53" s="201" t="s">
        <v>323</v>
      </c>
      <c r="D53" s="215" t="s">
        <v>373</v>
      </c>
      <c r="E53" s="215">
        <f>IF(F53="ei kohaldu","",3)</f>
        <v>3</v>
      </c>
      <c r="F53" s="215">
        <f>IF(Hindamistabel!J192=TRUE,3,IF(Hindamistabel!J193=TRUE,2,IF(Hindamistabel!J194=TRUE,1,IF(Hindamistabel!J195=TRUE,0,IF(Hindamistabel!J196=TRUE,"ei kohaldu","")))))</f>
        <v>0</v>
      </c>
    </row>
    <row r="54" spans="1:6" ht="13.5" x14ac:dyDescent="0.25">
      <c r="A54" s="201" t="s">
        <v>413</v>
      </c>
      <c r="B54" s="201" t="s">
        <v>277</v>
      </c>
      <c r="C54" s="201" t="s">
        <v>323</v>
      </c>
      <c r="D54" s="215" t="s">
        <v>414</v>
      </c>
      <c r="E54" s="202" t="s">
        <v>106</v>
      </c>
      <c r="F54" s="202" t="s">
        <v>106</v>
      </c>
    </row>
    <row r="55" spans="1:6" ht="13.5" x14ac:dyDescent="0.25">
      <c r="A55" s="199">
        <v>20</v>
      </c>
      <c r="B55" s="199" t="s">
        <v>58</v>
      </c>
      <c r="C55" s="199" t="s">
        <v>58</v>
      </c>
      <c r="D55" s="213" t="s">
        <v>377</v>
      </c>
      <c r="E55" s="205" t="s">
        <v>106</v>
      </c>
      <c r="F55" s="205" t="s">
        <v>106</v>
      </c>
    </row>
    <row r="56" spans="1:6" ht="13.5" x14ac:dyDescent="0.25">
      <c r="A56" s="198"/>
      <c r="B56" s="198"/>
      <c r="C56" s="198"/>
      <c r="D56" s="212"/>
      <c r="E56" s="212">
        <f>SUM(Tabel1[Max skoor])</f>
        <v>89</v>
      </c>
      <c r="F56" s="212">
        <f>SUM(Tabel1[Hindamise skoor])</f>
        <v>62</v>
      </c>
    </row>
    <row r="57" spans="1:6" ht="13.5" x14ac:dyDescent="0.25">
      <c r="A57" s="206"/>
      <c r="B57" s="207" t="s">
        <v>503</v>
      </c>
      <c r="C57" s="207" t="s">
        <v>504</v>
      </c>
      <c r="D57" s="216" t="s">
        <v>509</v>
      </c>
      <c r="E57" s="212"/>
      <c r="F57" s="212"/>
    </row>
    <row r="58" spans="1:6" ht="13.5" x14ac:dyDescent="0.25">
      <c r="A58" s="208" t="s">
        <v>510</v>
      </c>
      <c r="B58" s="208">
        <f>SUM(Tabel1[Max skoor])</f>
        <v>89</v>
      </c>
      <c r="C58" s="208">
        <f>SUM(Tabel1[Hindamise skoor])</f>
        <v>62</v>
      </c>
      <c r="D58" s="217">
        <f>C58/B58</f>
        <v>0.6966292134831461</v>
      </c>
      <c r="E58" s="212"/>
      <c r="F58" s="212"/>
    </row>
    <row r="59" spans="1:6" ht="13.5" x14ac:dyDescent="0.25">
      <c r="A59" s="209" t="s">
        <v>93</v>
      </c>
      <c r="B59" s="206">
        <f>SUM(E2)</f>
        <v>3</v>
      </c>
      <c r="C59" s="206">
        <f>SUM(F2)</f>
        <v>3</v>
      </c>
      <c r="D59" s="218">
        <f>C59/B59</f>
        <v>1</v>
      </c>
      <c r="E59" s="212"/>
      <c r="F59" s="212"/>
    </row>
    <row r="60" spans="1:6" ht="13.5" x14ac:dyDescent="0.25">
      <c r="A60" s="210" t="s">
        <v>511</v>
      </c>
      <c r="B60" s="206">
        <f>SUM(E3:E8)</f>
        <v>15</v>
      </c>
      <c r="C60" s="206">
        <f>SUM(F3:F8)</f>
        <v>15</v>
      </c>
      <c r="D60" s="218">
        <f t="shared" ref="D60:D72" si="2">C60/B60</f>
        <v>1</v>
      </c>
      <c r="E60" s="212"/>
      <c r="F60" s="212"/>
    </row>
    <row r="61" spans="1:6" ht="13.5" x14ac:dyDescent="0.25">
      <c r="A61" s="211" t="s">
        <v>512</v>
      </c>
      <c r="B61" s="206">
        <f>SUM(E9:E12)</f>
        <v>9</v>
      </c>
      <c r="C61" s="206">
        <f>SUM(F9:F12)</f>
        <v>8</v>
      </c>
      <c r="D61" s="218">
        <f t="shared" si="2"/>
        <v>0.88888888888888884</v>
      </c>
      <c r="E61" s="212"/>
      <c r="F61" s="212"/>
    </row>
    <row r="62" spans="1:6" ht="13.5" x14ac:dyDescent="0.25">
      <c r="A62" s="210" t="s">
        <v>513</v>
      </c>
      <c r="B62" s="206">
        <f>SUM(E13:E16)</f>
        <v>9</v>
      </c>
      <c r="C62" s="206">
        <f>SUM(F13:F16)</f>
        <v>9</v>
      </c>
      <c r="D62" s="218">
        <f t="shared" si="2"/>
        <v>1</v>
      </c>
      <c r="E62" s="212"/>
      <c r="F62" s="212"/>
    </row>
    <row r="63" spans="1:6" ht="13.5" x14ac:dyDescent="0.25">
      <c r="A63" s="211" t="s">
        <v>514</v>
      </c>
      <c r="B63" s="206">
        <f>SUM(E17:E20)</f>
        <v>6</v>
      </c>
      <c r="C63" s="206">
        <f>SUM(F17:F20)</f>
        <v>5</v>
      </c>
      <c r="D63" s="218">
        <f t="shared" si="2"/>
        <v>0.83333333333333337</v>
      </c>
      <c r="E63" s="212"/>
      <c r="F63" s="212"/>
    </row>
    <row r="64" spans="1:6" ht="13.5" x14ac:dyDescent="0.25">
      <c r="A64" s="210" t="s">
        <v>515</v>
      </c>
      <c r="B64" s="206">
        <f>SUM(E21:E24)</f>
        <v>9</v>
      </c>
      <c r="C64" s="206">
        <f>SUM(F21:F24)</f>
        <v>6</v>
      </c>
      <c r="D64" s="218">
        <f t="shared" si="2"/>
        <v>0.66666666666666663</v>
      </c>
      <c r="E64" s="212"/>
      <c r="F64" s="212"/>
    </row>
    <row r="65" spans="1:6" ht="13.5" x14ac:dyDescent="0.25">
      <c r="A65" s="211" t="s">
        <v>516</v>
      </c>
      <c r="B65" s="206">
        <f>SUM(E25:E28)</f>
        <v>6</v>
      </c>
      <c r="C65" s="206">
        <f>SUM(F25:F28)</f>
        <v>6</v>
      </c>
      <c r="D65" s="218">
        <f t="shared" si="2"/>
        <v>1</v>
      </c>
      <c r="E65" s="212"/>
      <c r="F65" s="212"/>
    </row>
    <row r="66" spans="1:6" ht="13.5" x14ac:dyDescent="0.25">
      <c r="A66" s="210" t="s">
        <v>517</v>
      </c>
      <c r="B66" s="206">
        <f>SUM(E29:E38)</f>
        <v>12</v>
      </c>
      <c r="C66" s="206">
        <f>SUM(F29:F38)</f>
        <v>4</v>
      </c>
      <c r="D66" s="218">
        <f t="shared" si="2"/>
        <v>0.33333333333333331</v>
      </c>
      <c r="E66" s="212"/>
      <c r="F66" s="212"/>
    </row>
    <row r="67" spans="1:6" ht="13.5" x14ac:dyDescent="0.25">
      <c r="A67" s="211" t="s">
        <v>518</v>
      </c>
      <c r="B67" s="206">
        <f>SUM(E39:E54)</f>
        <v>20</v>
      </c>
      <c r="C67" s="206">
        <f>SUM(F39:F54)</f>
        <v>6</v>
      </c>
      <c r="D67" s="218">
        <f t="shared" si="2"/>
        <v>0.3</v>
      </c>
      <c r="E67" s="212"/>
      <c r="F67" s="212"/>
    </row>
    <row r="68" spans="1:6" ht="13.5" x14ac:dyDescent="0.25">
      <c r="A68" s="206"/>
      <c r="B68" s="206"/>
      <c r="C68" s="206"/>
      <c r="D68" s="218"/>
      <c r="E68" s="212"/>
      <c r="F68" s="212"/>
    </row>
    <row r="69" spans="1:6" ht="13.5" x14ac:dyDescent="0.25">
      <c r="A69" s="207" t="s">
        <v>519</v>
      </c>
      <c r="B69" s="206">
        <f>SUM(E12)</f>
        <v>3</v>
      </c>
      <c r="C69" s="206">
        <f>SUM(F2)</f>
        <v>3</v>
      </c>
      <c r="D69" s="218">
        <f t="shared" si="2"/>
        <v>1</v>
      </c>
      <c r="E69" s="212"/>
      <c r="F69" s="212"/>
    </row>
    <row r="70" spans="1:6" ht="13.5" x14ac:dyDescent="0.25">
      <c r="A70" s="207" t="s">
        <v>520</v>
      </c>
      <c r="B70" s="206">
        <f>SUM(E3:E20)</f>
        <v>39</v>
      </c>
      <c r="C70" s="206">
        <f>SUM(F3:F20)</f>
        <v>37</v>
      </c>
      <c r="D70" s="218">
        <f t="shared" si="2"/>
        <v>0.94871794871794868</v>
      </c>
      <c r="E70" s="212"/>
      <c r="F70" s="212"/>
    </row>
    <row r="71" spans="1:6" ht="13.5" x14ac:dyDescent="0.25">
      <c r="A71" s="207" t="s">
        <v>225</v>
      </c>
      <c r="B71" s="206">
        <f>SUM(E21:E28)</f>
        <v>15</v>
      </c>
      <c r="C71" s="206">
        <f>SUM(F21:F28)</f>
        <v>12</v>
      </c>
      <c r="D71" s="218">
        <f t="shared" si="2"/>
        <v>0.8</v>
      </c>
      <c r="E71" s="212"/>
      <c r="F71" s="212"/>
    </row>
    <row r="72" spans="1:6" ht="13.5" x14ac:dyDescent="0.25">
      <c r="A72" s="207" t="s">
        <v>277</v>
      </c>
      <c r="B72" s="206">
        <f>SUM(E29:E54)</f>
        <v>32</v>
      </c>
      <c r="C72" s="206">
        <f>SUM(F29:F54)</f>
        <v>10</v>
      </c>
      <c r="D72" s="218">
        <f t="shared" si="2"/>
        <v>0.3125</v>
      </c>
      <c r="E72" s="212"/>
      <c r="F72" s="21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2025-09-08T06:49:35Z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