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Sellest_töövihikust"/>
  <mc:AlternateContent xmlns:mc="http://schemas.openxmlformats.org/markup-compatibility/2006">
    <mc:Choice Requires="x15">
      <x15ac:absPath xmlns:x15ac="http://schemas.microsoft.com/office/spreadsheetml/2010/11/ac" url="https://keskkonnaministeerium-my.sharepoint.com/personal/kerttu_elm_keskkonnaamet_ee/Documents/Documents/dokumendid/Kaitse tulemuslikkuse hindamine/Tabeli plangid/"/>
    </mc:Choice>
  </mc:AlternateContent>
  <xr:revisionPtr revIDLastSave="95" documentId="13_ncr:1_{7DF63A89-5429-41B1-B3FE-198C604DA686}" xr6:coauthVersionLast="47" xr6:coauthVersionMax="47" xr10:uidLastSave="{584989F6-5DF7-4C37-917A-D1BB76AC6E69}"/>
  <bookViews>
    <workbookView xWindow="-120" yWindow="-120" windowWidth="29040" windowHeight="15840" tabRatio="850" activeTab="5"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5" i="36" l="1"/>
  <c r="F54"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E18" i="36"/>
  <c r="E41" i="36"/>
  <c r="C26" i="30"/>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G4" i="36"/>
  <c r="F48" i="36" l="1"/>
  <c r="E13" i="36" a="1"/>
  <c r="E13" i="36" s="1"/>
  <c r="G57" i="36" l="1"/>
  <c r="F57" i="36"/>
  <c r="E57" i="36"/>
  <c r="G56" i="36"/>
  <c r="F56" i="36"/>
  <c r="E56" i="36"/>
  <c r="E55" i="36"/>
  <c r="G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E2" i="35" s="1"/>
  <c r="F50" i="35"/>
  <c r="E50" i="35" s="1"/>
  <c r="F48" i="35"/>
  <c r="E48" i="35" s="1"/>
  <c r="F47" i="35"/>
  <c r="E47" i="35" s="1"/>
  <c r="F24" i="35"/>
  <c r="E24" i="35" s="1"/>
  <c r="F21" i="35"/>
  <c r="E21" i="35" s="1"/>
  <c r="F20" i="35"/>
  <c r="E20" i="35" s="1"/>
  <c r="F18" i="35"/>
  <c r="E18" i="35" s="1"/>
  <c r="F14" i="35"/>
  <c r="E14" i="35" s="1"/>
  <c r="F13" i="35"/>
  <c r="E13" i="35" s="1"/>
  <c r="F12" i="35"/>
  <c r="E12" i="35" s="1"/>
  <c r="F10" i="35"/>
  <c r="E10" i="35" s="1"/>
  <c r="F9" i="35"/>
  <c r="E9" i="35" s="1"/>
  <c r="F8" i="35"/>
  <c r="E8" i="35" s="1"/>
  <c r="F7" i="35"/>
  <c r="E7" i="35" s="1"/>
  <c r="B67" i="35" l="1"/>
  <c r="B69" i="35"/>
  <c r="B63" i="35"/>
  <c r="B65" i="35"/>
  <c r="B71" i="35"/>
  <c r="B61" i="35"/>
  <c r="B66" i="35"/>
  <c r="B73" i="35"/>
  <c r="B74" i="35"/>
  <c r="B68" i="35"/>
  <c r="B64" i="35"/>
  <c r="B62" i="35"/>
  <c r="B72" i="35"/>
  <c r="B60" i="35"/>
  <c r="C60" i="35"/>
  <c r="C71" i="35"/>
  <c r="D71" i="35" s="1"/>
  <c r="C72" i="35"/>
  <c r="C69" i="35"/>
  <c r="C68" i="35"/>
  <c r="C74" i="35"/>
  <c r="C67" i="35"/>
  <c r="D67" i="35" s="1"/>
  <c r="C73" i="35"/>
  <c r="C66" i="35"/>
  <c r="C65" i="35"/>
  <c r="C64" i="35"/>
  <c r="C63" i="35"/>
  <c r="C62" i="35"/>
  <c r="C61" i="35"/>
  <c r="F56" i="35"/>
  <c r="D60" i="35" l="1"/>
  <c r="D63" i="35"/>
  <c r="D69" i="35"/>
  <c r="D74" i="35"/>
  <c r="D68" i="35"/>
  <c r="D66" i="35"/>
  <c r="D73" i="35"/>
  <c r="D65" i="35"/>
  <c r="D64" i="35"/>
  <c r="D62" i="35"/>
  <c r="D72" i="35"/>
  <c r="E56" i="35"/>
  <c r="D61" i="3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<sst xmlns="http://schemas.openxmlformats.org/spreadsheetml/2006/main" count="1292" uniqueCount="519">
  <si>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</si>
  <si>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</si>
  <si>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</si>
  <si>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</si>
  <si>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</si>
  <si>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</si>
  <si>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</si>
  <si>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</si>
  <si>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</si>
  <si>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</si>
  <si>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</si>
  <si>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</si>
  <si>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</si>
  <si>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</si>
  <si>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</si>
  <si>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</si>
  <si>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</si>
  <si>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</si>
  <si>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</si>
  <si>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</si>
  <si>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</si>
  <si>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</si>
  <si>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</si>
  <si>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</si>
  <si>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</si>
  <si>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</si>
  <si>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</si>
  <si>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</si>
  <si>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</si>
  <si>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</si>
  <si>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</si>
  <si>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</si>
  <si>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</si>
  <si>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</si>
  <si>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</si>
  <si>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</si>
  <si>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</si>
  <si>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</si>
  <si>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</si>
  <si>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</si>
  <si>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</si>
  <si>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</si>
  <si>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</si>
  <si>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</si>
  <si>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</si>
  <si>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</si>
  <si>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</si>
  <si>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</si>
  <si>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</si>
  <si>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</si>
  <si>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</si>
  <si>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</si>
  <si>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</si>
  <si>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</si>
  <si>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</si>
  <si>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</si>
  <si>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</si>
  <si>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</si>
  <si>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</si>
  <si>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</si>
  <si>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</si>
  <si>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</si>
  <si>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</si>
  <si>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</si>
  <si>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</si>
  <si>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</si>
  <si>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</si>
  <si>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</si>
  <si>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</si>
  <si>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</si>
  <si>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</si>
  <si>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</si>
  <si>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</si>
  <si>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</si>
  <si>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</si>
  <si>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</si>
  <si>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</si>
  <si>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</si>
  <si>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</si>
  <si>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</si>
  <si>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</si>
  <si>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</si>
  <si>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</si>
  <si>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</si>
  <si>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</si>
  <si>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</si>
  <si>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</si>
  <si>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</si>
  <si>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</si>
  <si>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</si>
  <si>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</si>
  <si>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</si>
  <si>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</si>
  <si>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</si>
  <si>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</si>
  <si>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</si>
  <si>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</si>
  <si>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</si>
  <si>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</si>
  <si>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</si>
  <si>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</si>
  <si>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</si>
  <si>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</si>
  <si>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</si>
  <si>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</si>
  <si>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</si>
  <si>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</si>
  <si>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</si>
  <si>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</si>
  <si>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</si>
  <si>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</si>
  <si>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</si>
  <si>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</si>
  <si>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</si>
  <si>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</si>
  <si>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</si>
  <si>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</si>
  <si>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</si>
  <si>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</si>
  <si>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</si>
  <si>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</si>
  <si>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</si>
  <si>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</si>
  <si>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</si>
  <si>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</si>
  <si>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</si>
  <si>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</si>
  <si>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</si>
  <si>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</si>
  <si>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</si>
  <si>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</si>
  <si>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</si>
  <si>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</si>
  <si>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</si>
  <si>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</si>
  <si>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</si>
  <si>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</si>
  <si>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</si>
  <si>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</si>
  <si>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</si>
  <si>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</si>
  <si>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</si>
  <si>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</si>
  <si>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</si>
  <si>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</si>
  <si>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</si>
  <si>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</si>
  <si>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</si>
  <si>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</si>
  <si>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</si>
  <si>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</si>
  <si>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</si>
  <si>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</si>
  <si>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</si>
  <si>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</si>
  <si>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</si>
  <si>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</si>
  <si>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</si>
  <si>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</si>
  <si>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</si>
  <si>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</si>
  <si>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</si>
  <si>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</si>
  <si>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</si>
  <si>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</si>
  <si>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</si>
  <si>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</si>
  <si>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</si>
  <si>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</si>
  <si>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</si>
  <si>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</si>
  <si>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</si>
  <si>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</si>
  <si>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</si>
  <si>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</si>
  <si>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</si>
  <si>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</si>
  <si>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</si>
  <si>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</si>
  <si>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</si>
  <si>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</si>
  <si>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</si>
  <si>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</si>
  <si>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</si>
  <si>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</si>
  <si>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</si>
  <si>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</si>
  <si>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</si>
  <si>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</si>
  <si>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</si>
  <si>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</si>
  <si>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</si>
  <si>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</si>
  <si>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</si>
  <si>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</si>
  <si>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</si>
  <si>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</si>
  <si>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</si>
  <si>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</si>
  <si>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</si>
  <si>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</si>
  <si>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</si>
  <si>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</si>
  <si>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</si>
  <si>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</si>
  <si>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</si>
  <si>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</si>
  <si>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</si>
  <si>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</si>
  <si>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</si>
  <si>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</si>
  <si>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</si>
  <si>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</si>
  <si>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</si>
  <si>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</si>
  <si>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</si>
  <si>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</si>
  <si>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</si>
  <si>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</si>
  <si>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</si>
  <si>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</si>
  <si>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</si>
  <si>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</si>
  <si>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</si>
  <si>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</si>
  <si>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</si>
  <si>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</si>
  <si>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</si>
  <si>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</si>
  <si>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</si>
  <si>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</si>
  <si>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</si>
  <si>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</si>
  <si>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</si>
  <si>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</si>
  <si>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</si>
  <si>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</si>
  <si>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</si>
  <si>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</si>
  <si>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</si>
  <si>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</si>
  <si>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</si>
  <si>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</si>
  <si>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</si>
  <si>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</si>
  <si>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</si>
  <si>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</si>
  <si>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</si>
  <si>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</si>
  <si>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</si>
  <si>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</si>
  <si>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</si>
  <si>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</si>
  <si>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</si>
  <si>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</si>
  <si>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</si>
  <si>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</si>
  <si>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</si>
  <si>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</si>
  <si>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</si>
  <si>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</si>
  <si>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</si>
  <si>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</si>
  <si>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</si>
  <si>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</si>
  <si>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</si>
  <si>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</si>
  <si>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</si>
  <si>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</si>
  <si>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</si>
  <si>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</si>
  <si>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</si>
  <si>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</si>
  <si>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</si>
  <si>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</si>
  <si>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</si>
  <si>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</si>
  <si>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</si>
  <si>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</si>
  <si>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</si>
  <si>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</si>
  <si>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</si>
  <si>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</si>
  <si>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</si>
  <si>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</si>
  <si>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</si>
  <si>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</si>
  <si>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</si>
  <si>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</si>
  <si>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</si>
  <si>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</si>
  <si>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</si>
  <si>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</si>
  <si>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</si>
  <si>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</si>
  <si>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</si>
  <si>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</si>
  <si>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</si>
  <si>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</si>
  <si>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</si>
  <si>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</si>
  <si>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</si>
  <si>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</si>
  <si>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</si>
  <si>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</si>
  <si>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</si>
  <si>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</si>
  <si>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</si>
  <si>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</si>
  <si>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</si>
  <si>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</si>
  <si>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</si>
  <si>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</si>
  <si>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</si>
  <si>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</si>
  <si>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</si>
  <si>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</si>
  <si>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</si>
  <si>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</si>
  <si>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</si>
  <si>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</si>
  <si>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</si>
  <si>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</si>
  <si>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</si>
  <si>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</si>
  <si>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</si>
  <si>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</si>
  <si>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</si>
  <si>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</si>
  <si>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</si>
  <si>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</si>
  <si>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</si>
  <si>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</si>
  <si>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</si>
  <si>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</si>
  <si>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</si>
  <si>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</si>
  <si>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</si>
  <si>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</si>
  <si>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</si>
  <si>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</si>
  <si>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</si>
  <si>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</si>
  <si>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</si>
  <si>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</si>
  <si>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</si>
  <si>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</si>
  <si>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</si>
  <si>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</si>
  <si>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</si>
  <si>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</si>
  <si>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</si>
  <si>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</si>
  <si>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</si>
  <si>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</si>
  <si>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</si>
  <si>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</si>
  <si>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</si>
  <si>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</si>
  <si>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</si>
  <si>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</si>
  <si>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</si>
  <si>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</si>
  <si>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</si>
  <si>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</si>
  <si>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</si>
  <si>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</si>
  <si>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</si>
  <si>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</si>
  <si>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</si>
  <si>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</si>
  <si>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</si>
  <si>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</si>
  <si>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</si>
  <si>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</si>
  <si>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</si>
  <si>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</si>
  <si>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</si>
  <si>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</si>
  <si>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</si>
  <si>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</si>
  <si>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</si>
  <si>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</si>
  <si>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</si>
  <si>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</si>
  <si>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</si>
  <si>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</si>
  <si>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</si>
  <si>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</si>
  <si>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</si>
  <si>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</si>
  <si>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</si>
  <si>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</si>
  <si>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</si>
  <si>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</si>
  <si>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</si>
  <si>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</si>
  <si>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</si>
  <si>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</si>
  <si>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</si>
  <si>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</si>
  <si>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</si>
  <si>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</si>
  <si>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</si>
  <si>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</si>
  <si>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</si>
  <si>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</si>
  <si>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</si>
  <si>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</si>
  <si>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</si>
  <si>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</si>
  <si>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</si>
  <si>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</si>
  <si>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</si>
  <si>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</si>
  <si>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</si>
  <si>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</si>
  <si>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</si>
  <si>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</si>
  <si>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</si>
  <si>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</si>
  <si>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</si>
  <si>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</si>
  <si>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</si>
  <si>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</si>
  <si>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</si>
  <si>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</si>
  <si>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</si>
  <si>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</si>
  <si>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</si>
  <si>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</si>
  <si>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</si>
  <si>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</si>
  <si>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</si>
  <si>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</si>
  <si>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</si>
  <si>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</si>
  <si>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</si>
  <si>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</si>
  <si>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</si>
  <si>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</si>
  <si>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</si>
  <si>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</si>
  <si>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</si>
  <si>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</si>
  <si>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</si>
  <si>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</si>
  <si>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</si>
  <si>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</si>
  <si>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</si>
  <si>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</si>
  <si>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</si>
  <si>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</si>
  <si>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</si>
  <si>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</si>
  <si>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</si>
  <si>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</si>
  <si>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</si>
  <si>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</si>
  <si>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</si>
  <si>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segaallikatest põhjustatud reostus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</si>
  <si>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(13.b).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</si>
  <si>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Milline oli liikide seisundi andmete usaldusväärsus ja kvaliteet?</t>
  </si>
  <si>
    <t>Milline oli kaitseväärtuseks olevate elupaikade seisundiandmete usaldusväärsus ja kvaliteet?</t>
  </si>
  <si>
    <t>Ei ole asjakohane (alal puuduvad vastavad väärtused)</t>
  </si>
  <si>
    <r>
      <t>Siin küsimuses keskendutakse meetmetele, mis otseselt panustavad kaitseväärtustesse.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</si>
  <si>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Milline oli elupaikade seisundiandmete usaldusväärsus ja kvaliteet?</t>
  </si>
  <si>
    <t>Lasva tammiku hoiuala</t>
  </si>
  <si>
    <t>KLO2000051</t>
  </si>
  <si>
    <t>Võru</t>
  </si>
  <si>
    <t>-</t>
  </si>
  <si>
    <t>VI</t>
  </si>
  <si>
    <t>Lasva tammiku loodusala</t>
  </si>
  <si>
    <t>Keskkonnaamet</t>
  </si>
  <si>
    <t>Lasva tammiku hoiuala kaitsekorralduskava 2014-2023</t>
  </si>
  <si>
    <t>Kerttu Elm</t>
  </si>
  <si>
    <t>Lasva tammiku hoiuala kaitsekorralduskava 2014-2023, Pärandniitude tegevuskava</t>
  </si>
  <si>
    <t>RT</t>
  </si>
  <si>
    <t>Vabariigi Valitsuse 8. septembri 2005. a määrus nr 235 Hoiualade kaitse alla võtmine Võru maakonnas</t>
  </si>
  <si>
    <t>ei</t>
  </si>
  <si>
    <t>Ala on väike ning seal pole kooslusi, mida välised tegurid mõjutaks.</t>
  </si>
  <si>
    <t>Otseselt survetegurid puuduvad, mis endiselt ala survestaks. Välja on toodud negatiivsed mõjutegurid.</t>
  </si>
  <si>
    <t>Metssead</t>
  </si>
  <si>
    <t>Ei leita hooldajaid.</t>
  </si>
  <si>
    <t xml:space="preserve">Elupaigatüübiga 6530* on kaetud vähemalt 2,95 hektarit. Elupaiga esinduslikkus on A. Elupaigatüübiga 9020* on kaetud vähemalt 3,8 hektarit. </t>
  </si>
  <si>
    <t>Kaasati RMK, KKI.</t>
  </si>
  <si>
    <t>Tehti ettepanekuid kava täiendamiseks, kuid konflikte ei tekkinud.</t>
  </si>
  <si>
    <t>Alale on paigaldatud tähised.</t>
  </si>
  <si>
    <t>KeA DHS</t>
  </si>
  <si>
    <t>Otseselt ei ole kava uuendatud, kuid kava muudeti tähtajatuks. Lasva tammiku hoiuala KKK uuendamine ei ole prioriteetne, kuna ala on väike ning otseselt ei ohusta seda miski.</t>
  </si>
  <si>
    <t>Tehakse ettepanek kaitse-eesmärgiks lisada elupaik liigirikkad niidud lubjavaesel mullal (6270).</t>
  </si>
  <si>
    <t>KeA DHS, EELIS</t>
  </si>
  <si>
    <t>Tableau</t>
  </si>
  <si>
    <t>Natura SDF on elupaiga 6530* eesmärgiks 3,7 ha, kaardikihil on 4,3 ha. Elupaiga 9020 eesmärgiks 3,7 ha, kaardikihil 3,8 ha. Lisaks on inventeeritud 6270* 2,1 ha ja 9010* 4,85 ha.</t>
  </si>
  <si>
    <t>Vahepeal on täpsustatud elupaikade pindalasid, ala on väike ning niitusid on hooldatud.</t>
  </si>
  <si>
    <t>Hinnang</t>
  </si>
  <si>
    <t>Hindamisel on lähtutud suunised vastamiseseks sellest osast, mis teha siis, kui muutust pole võimalik hinnata. Lasva tammiku hoiuala hindepunktid nelja ökosüsteemi teenuse (mulla org C, elupaigahüve, tolmeldamine, vee reguleerimisvõime) kaardi alusel on 6,43 (keskmine).</t>
  </si>
  <si>
    <t>Hindamisel on lähtutud suunised vastamiseseks sellest osast, mis teha siis, kui muutust pole võimalik hinnata. Lasva tammiku HA sidususe hindepunktid ELME kaardikihtide alusel on 29,23 (halb). Ala koosneb kahest väikesest lahustükist, mida ümbritsevad haritavad maad.</t>
  </si>
  <si>
    <t>OKAS</t>
  </si>
  <si>
    <t>Tähelepanekud puuduvad.</t>
  </si>
  <si>
    <t>Ala uuesti inventeerida, et üle kontrollida elupaikade esinduslikkus.</t>
  </si>
  <si>
    <t>metsateatise menetlemisel vaadati üle elupaiga 9020 esinemine alal.</t>
  </si>
  <si>
    <t>RMK, EELIS</t>
  </si>
  <si>
    <t>Lasva tammiku loodusala kaitse-eesmärkideks I lisas nimetatud kaitstavate elupaigatüüpide puisniitude (6530*) ja vanade laialehiste metsade (9020*) kaitse.</t>
  </si>
  <si>
    <t>Kaitsekorralduskava koostamise eeltööna inventeeriti hoiualal esinevad poollooduslikud kooslused. Inventuuri käigus selgus, et elupaigatüübile puisniidud (6530*) vastavat kooslust leidub 2,9 ha.</t>
  </si>
  <si>
    <t>Vajalik on läbi viia metsaelupaikade (9020*, 9050, 9010*) inventuur, et välja selgitada, kas olemasolevate andmed vastavad tegelikkusele.</t>
  </si>
  <si>
    <t xml:space="preserve">Ühe metsateatisega seoses inventeeriti 9020 elupaika ja see kinnitas, et andmebaasis olevad andmed vastavad tõele. </t>
  </si>
  <si>
    <t>Ala on väike ning seal puuduvad muud väärtused.</t>
  </si>
  <si>
    <t>Tegevusteks on Puisniidu taastamine ja seejärel hooldamine. Niiduelupaiga 6270* hooldamine ja tähiste paigaldamine.</t>
  </si>
  <si>
    <t>Üldine metsainventuur on teostamata, samuti niidud on uuesti inventeerimata.</t>
  </si>
  <si>
    <t>Koosolek toimus 08.08.2012 Lasval. Kava valmimisest avaldati hiljem artikkel Lasva valla kodulehel.</t>
  </si>
  <si>
    <t>Kuigi 2016. aastal on tehtud ettepanek muuta ala looduskaitsealaks, siis hindaja arvates ei ole see otstarbeks. Hoiuala kaitsekord sobib üht tüüpi kaitse-eesmärkide kaitseks ning 2026. aastal ei ole see enam aktuaalne.</t>
  </si>
  <si>
    <t>KKK-s on tehtud ettepanek lisada kaitse-eesmärgiks elupaigatüüp liigirikkad niidud lubjavaesel mullal (6270).</t>
  </si>
  <si>
    <t>Elupaigatüübile 9050 ei ole eesmärke seatud, kuna loodusala eesmärgiks pole seada seotud. Samuti puudus info, kas alal esines elupaigatüüpi. Alal leidub ka II kaitsekategooria kaitsealust liiki Austria roidputk, mille viimase vaatluse järgi 2021. aastal leidus 0,09 ha-l.154 puhmikut.</t>
  </si>
  <si>
    <t>Muudele kaitseväärtustele ei ole meetmeid suunatud.</t>
  </si>
  <si>
    <t>Metsaelupaiga inventuur on teostatud osaliselt.</t>
  </si>
  <si>
    <t>Tegevusena oli planeeritud puisniidu taastamine 10 ha. Taastati 2 ha.</t>
  </si>
  <si>
    <t>Puisniidu hooldamine jätkus vaid mõned aastad.</t>
  </si>
  <si>
    <t>Hooldus lõppes 2019. aastal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</si>
</sst>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58"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s>
  <fills count="68">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s>
  <borders count="54">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54">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0" fontId="45" fillId="0" borderId="7" xfId="29" applyFont="1" applyAlignment="1">
      <alignment horizontal="left"/>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39" fillId="0" borderId="7" xfId="29" applyFont="1" applyAlignment="1">
      <alignment horizontal="left"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44">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43"/>
      <tableStyleElement type="headerRow" dxfId="342"/>
      <tableStyleElement type="totalRow" dxfId="341"/>
      <tableStyleElement type="firstColumn" dxfId="340"/>
      <tableStyleElement type="lastColumn" dxfId="339"/>
      <tableStyleElement type="secondRowStripe" dxfId="338"/>
      <tableStyleElement type="secondColumnStripe" dxfId="337"/>
    </tableStyle>
    <tableStyle name="E_Table2_Green" pivot="0" count="7" xr9:uid="{00000000-0011-0000-FFFF-FFFF01000000}">
      <tableStyleElement type="wholeTable" dxfId="336"/>
      <tableStyleElement type="headerRow" dxfId="335"/>
      <tableStyleElement type="totalRow" dxfId="334"/>
      <tableStyleElement type="firstColumn" dxfId="333"/>
      <tableStyleElement type="lastColumn" dxfId="332"/>
      <tableStyleElement type="secondRowStripe" dxfId="331"/>
      <tableStyleElement type="secondColumnStripe" dxfId="330"/>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005861"/>
      <color rgb="FFCCFFCC"/>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66840" y="108744"/>
          <a:ext cx="7143750" cy="713104"/>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2643" y="11805443"/>
          <a:ext cx="7168243" cy="713013"/>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27</xdr:row>
      <xdr:rowOff>1</xdr:rowOff>
    </xdr:from>
    <xdr:ext cx="7048501" cy="2111232"/>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4629151"/>
          <a:ext cx="7048501" cy="21112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b">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Lasva tammiku hoiuala</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2026</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Kerttu Elm</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26" dataDxfId="25" totalsRowDxfId="24">
  <autoFilter ref="A1:F55" xr:uid="{F7A26227-6132-4252-9079-1CAA26291158}"/>
  <tableColumns count="6">
    <tableColumn id="1" xr3:uid="{F381E145-5FF8-43F7-9493-D68D73AE89D0}" name="Küsimuse nr" dataDxfId="23" totalsRowDxfId="22"/>
    <tableColumn id="6" xr3:uid="{D502EFAE-3856-4821-B6EB-F8EEC18B1F4F}" name="Valdkond" dataDxfId="21" totalsRowDxfId="20"/>
    <tableColumn id="5" xr3:uid="{CFA8B89A-68B0-4077-86BC-A70CCBDAB396}" name="Teema" dataDxfId="19" totalsRowDxfId="18"/>
    <tableColumn id="2" xr3:uid="{2690E62C-A214-4FC0-83C6-0F816EC27CFC}" name="Küsimus" dataDxfId="17" totalsRowDxfId="16"/>
    <tableColumn id="3" xr3:uid="{1AE5BBFA-32EA-4782-800B-09D0FFF0B969}" name="Max skoor" totalsRowFunction="custom" dataDxfId="15" totalsRowDxfId="14">
      <totalsRowFormula>SUM(Tabel1[Max skoor])</totalsRowFormula>
    </tableColumn>
    <tableColumn id="4" xr3:uid="{A9D5FA47-54A4-437B-A7A7-4393EF8A8407}" name="Hindamise skoor" totalsRowFunction="custom" dataDxfId="13" totalsRowDxfId="12">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11" dataDxfId="9" headerRowBorderDxfId="10" tableBorderDxfId="8" totalsRowBorderDxfId="7">
  <autoFilter ref="A3:G57" xr:uid="{3EEC79C7-2A45-49C1-824D-8F81ACBF099B}"/>
  <tableColumns count="7">
    <tableColumn id="1" xr3:uid="{DAFE6776-0BBF-4284-9265-C280DFCC4AD3}" name="Küsimuse nr" dataDxfId="6"/>
    <tableColumn id="7" xr3:uid="{AF7CC00B-579B-4C7F-AF6D-DE3A2D2A6F8F}" name="Valdkond" dataDxfId="5"/>
    <tableColumn id="6" xr3:uid="{C53C7C3E-313D-4E63-B804-E84E56E61547}" name="Teema" dataDxfId="4"/>
    <tableColumn id="2" xr3:uid="{79E244D8-CBAD-48D0-B456-F0E1E47DFB6B}" name="Küsimus" dataDxfId="3"/>
    <tableColumn id="3" xr3:uid="{71E394DD-754B-4946-9084-7A7E1BEFB868}" name="Vastus" dataDxfId="2"/>
    <tableColumn id="4" xr3:uid="{86DF6E66-5C4B-4E69-905C-766A4A472070}" name="Vastamisel kasutatud andmeallikas" dataDxfId="1"/>
    <tableColumn id="5" xr3:uid="{0EB3D98C-D3E1-4E36-9803-2B6424BE196C}" name="Selgitused, lisainfo/_x000a_vastuse põhjendus" dataDxfId="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zoomScale="50" zoomScaleNormal="50" workbookViewId="0">
      <selection activeCell="V37" sqref="V37"/>
    </sheetView>
  </sheetViews>
  <sheetFormatPr defaultColWidth="8.7109375" defaultRowHeight="12.75" x14ac:dyDescent="0.25"/>
  <cols>
    <col min="1" max="16384" width="8.7109375" style="71"/>
  </cols>
  <sheetData>
    <row r="3" s="71" customFormat="1" x14ac:dyDescent="0.25"/>
    <row r="4" s="71" customFormat="1" x14ac:dyDescent="0.25"/>
    <row r="5" s="71" customFormat="1" x14ac:dyDescent="0.25"/>
    <row r="6" s="71" customFormat="1" x14ac:dyDescent="0.25"/>
    <row r="7" s="71" customFormat="1" x14ac:dyDescent="0.25"/>
    <row r="8" s="71" customFormat="1" x14ac:dyDescent="0.25"/>
    <row r="9" s="71" customFormat="1" x14ac:dyDescent="0.25"/>
    <row r="10" s="71" customFormat="1" x14ac:dyDescent="0.25"/>
    <row r="11" s="71" customFormat="1" x14ac:dyDescent="0.25"/>
    <row r="12" s="71" customFormat="1" x14ac:dyDescent="0.25"/>
    <row r="13" s="71" customFormat="1" x14ac:dyDescent="0.25"/>
    <row r="14" s="71" customFormat="1" x14ac:dyDescent="0.25"/>
    <row r="15" s="71" customFormat="1" x14ac:dyDescent="0.25"/>
    <row r="16" s="71" customFormat="1" x14ac:dyDescent="0.25"/>
    <row r="17" s="71" customFormat="1" x14ac:dyDescent="0.25"/>
    <row r="18" s="71" customFormat="1" x14ac:dyDescent="0.25"/>
    <row r="19" s="71" customFormat="1" x14ac:dyDescent="0.25"/>
    <row r="20" s="71" customFormat="1" x14ac:dyDescent="0.25"/>
    <row r="21" s="71" customFormat="1" x14ac:dyDescent="0.25"/>
    <row r="22" s="71" customFormat="1" x14ac:dyDescent="0.25"/>
    <row r="23" s="71" customFormat="1" x14ac:dyDescent="0.25"/>
    <row r="24" s="71" customFormat="1" x14ac:dyDescent="0.25"/>
    <row r="25" s="71" customFormat="1" x14ac:dyDescent="0.25"/>
    <row r="26" s="71" customFormat="1" x14ac:dyDescent="0.25"/>
    <row r="27" s="71" customFormat="1" x14ac:dyDescent="0.25"/>
    <row r="28" s="71" customFormat="1" x14ac:dyDescent="0.25"/>
    <row r="30" s="71" customFormat="1" x14ac:dyDescent="0.25"/>
    <row r="31" s="71" customFormat="1" x14ac:dyDescent="0.25"/>
    <row r="32" s="71" customFormat="1" x14ac:dyDescent="0.25"/>
    <row r="37" spans="19:19" x14ac:dyDescent="0.25">
      <c r="S37"/>
    </row>
    <row r="62" spans="17:17" x14ac:dyDescent="0.25">
      <c r="Q62"/>
    </row>
    <row r="65" s="71" customFormat="1" x14ac:dyDescent="0.25"/>
    <row r="66" s="71" customFormat="1" x14ac:dyDescent="0.25"/>
    <row r="67" s="71" customFormat="1" x14ac:dyDescent="0.25"/>
    <row r="68" s="71" customFormat="1" x14ac:dyDescent="0.25"/>
    <row r="69" s="71" customFormat="1" x14ac:dyDescent="0.25"/>
    <row r="70" s="71" customFormat="1" x14ac:dyDescent="0.25"/>
    <row r="71" s="71" customFormat="1" x14ac:dyDescent="0.25"/>
    <row r="72" s="71" customFormat="1" x14ac:dyDescent="0.25"/>
    <row r="73" s="71" customFormat="1" x14ac:dyDescent="0.25"/>
    <row r="74" s="71" customFormat="1" x14ac:dyDescent="0.25"/>
    <row r="75" s="71" customFormat="1" x14ac:dyDescent="0.25"/>
    <row r="76" s="71" customFormat="1" x14ac:dyDescent="0.25"/>
    <row r="77" s="71" customFormat="1" x14ac:dyDescent="0.25"/>
    <row r="78" s="71" customFormat="1" x14ac:dyDescent="0.25"/>
    <row r="79" s="71" customFormat="1" x14ac:dyDescent="0.25"/>
    <row r="80" s="71" customFormat="1" x14ac:dyDescent="0.25"/>
    <row r="81" s="71" customFormat="1" x14ac:dyDescent="0.25"/>
    <row r="82" s="71" customFormat="1" x14ac:dyDescent="0.25"/>
    <row r="83" s="71" customFormat="1" x14ac:dyDescent="0.25"/>
    <row r="85" s="71" customFormat="1" x14ac:dyDescent="0.25"/>
    <row r="86" s="71" customFormat="1" x14ac:dyDescent="0.25"/>
    <row r="87" s="71" customFormat="1" x14ac:dyDescent="0.25"/>
    <row r="88" s="71" customFormat="1" x14ac:dyDescent="0.25"/>
    <row r="89" s="71" customFormat="1" x14ac:dyDescent="0.25"/>
    <row r="90" s="71" customFormat="1" x14ac:dyDescent="0.25"/>
    <row r="91" s="71" customFormat="1" x14ac:dyDescent="0.25"/>
    <row r="92" s="71" customFormat="1" x14ac:dyDescent="0.25"/>
    <row r="93" s="71" customFormat="1" x14ac:dyDescent="0.25"/>
    <row r="94" s="71" customFormat="1" x14ac:dyDescent="0.25"/>
    <row r="95" s="71" customFormat="1" x14ac:dyDescent="0.25"/>
    <row r="96" s="71" customFormat="1" x14ac:dyDescent="0.25"/>
    <row r="97" s="71" customFormat="1" x14ac:dyDescent="0.25"/>
    <row r="98" s="71" customFormat="1" x14ac:dyDescent="0.25"/>
    <row r="99" s="71" customFormat="1" x14ac:dyDescent="0.25"/>
    <row r="100" s="71" customFormat="1" x14ac:dyDescent="0.25"/>
    <row r="102" s="71" customFormat="1" x14ac:dyDescent="0.25"/>
    <row r="103" s="71" customFormat="1" x14ac:dyDescent="0.25"/>
    <row r="104" s="71" customFormat="1" x14ac:dyDescent="0.25"/>
    <row r="105" s="71" customFormat="1" x14ac:dyDescent="0.25"/>
    <row r="106" s="71" customFormat="1" x14ac:dyDescent="0.25"/>
    <row r="107" s="71" customFormat="1" x14ac:dyDescent="0.25"/>
    <row r="108" s="71" customFormat="1" x14ac:dyDescent="0.25"/>
    <row r="109" s="71" customFormat="1" x14ac:dyDescent="0.25"/>
    <row r="110" s="71" customFormat="1" x14ac:dyDescent="0.25"/>
    <row r="111" s="71" customFormat="1" x14ac:dyDescent="0.25"/>
    <row r="112" s="71" customFormat="1" x14ac:dyDescent="0.25"/>
    <row r="113" s="71" customFormat="1" x14ac:dyDescent="0.25"/>
    <row r="114" s="71" customFormat="1" x14ac:dyDescent="0.25"/>
    <row r="115" s="71" customFormat="1" x14ac:dyDescent="0.25"/>
    <row r="116" s="71" customFormat="1" x14ac:dyDescent="0.25"/>
    <row r="117" s="71" customFormat="1" x14ac:dyDescent="0.25"/>
    <row r="118" s="71" customFormat="1" x14ac:dyDescent="0.25"/>
    <row r="119" s="71" customFormat="1" x14ac:dyDescent="0.25"/>
    <row r="120" s="71" customFormat="1" x14ac:dyDescent="0.25"/>
    <row r="121" s="71" customFormat="1" x14ac:dyDescent="0.25"/>
    <row r="122" s="71" customFormat="1" x14ac:dyDescent="0.25"/>
    <row r="123" s="71" customFormat="1" x14ac:dyDescent="0.25"/>
    <row r="124" s="71" customFormat="1" x14ac:dyDescent="0.25"/>
    <row r="125" s="71" customFormat="1" x14ac:dyDescent="0.25"/>
    <row r="126" s="71" customFormat="1" x14ac:dyDescent="0.25"/>
    <row r="127" s="71" customFormat="1" x14ac:dyDescent="0.25"/>
    <row r="128" s="71" customFormat="1" x14ac:dyDescent="0.25"/>
    <row r="129" s="71" customFormat="1" x14ac:dyDescent="0.25"/>
    <row r="130" s="71" customFormat="1" x14ac:dyDescent="0.25"/>
    <row r="131" s="71" customFormat="1" x14ac:dyDescent="0.25"/>
    <row r="132" s="71" customFormat="1" x14ac:dyDescent="0.25"/>
    <row r="133" s="71" customFormat="1" x14ac:dyDescent="0.25"/>
    <row r="134" s="71" customFormat="1" x14ac:dyDescent="0.25"/>
    <row r="135" s="71" customFormat="1" x14ac:dyDescent="0.25"/>
    <row r="136" s="71" customFormat="1" x14ac:dyDescent="0.25"/>
    <row r="137" s="71" customFormat="1" x14ac:dyDescent="0.25"/>
    <row r="138" s="71" customFormat="1" x14ac:dyDescent="0.25"/>
    <row r="139" s="71" customFormat="1" x14ac:dyDescent="0.25"/>
    <row r="140" s="71" customFormat="1" x14ac:dyDescent="0.25"/>
    <row r="141" s="71" customFormat="1" x14ac:dyDescent="0.25"/>
    <row r="142" s="71" customFormat="1" x14ac:dyDescent="0.25"/>
    <row r="143" s="71" customFormat="1" x14ac:dyDescent="0.25"/>
    <row r="144" s="71" customFormat="1"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3"/>
  <sheetViews>
    <sheetView showGridLines="0" zoomScaleNormal="100" workbookViewId="0">
      <selection activeCell="A38" sqref="A38:XFD38"/>
    </sheetView>
  </sheetViews>
  <sheetFormatPr defaultRowHeight="12.75" x14ac:dyDescent="0.25"/>
  <cols>
    <col min="2" max="2" width="37.28515625" bestFit="1" customWidth="1"/>
    <col min="3" max="3" width="118.42578125" customWidth="1"/>
  </cols>
  <sheetData>
    <row r="3" spans="2:3" ht="28.5" thickBot="1" x14ac:dyDescent="0.55000000000000004">
      <c r="B3" s="175" t="s">
        <v>0</v>
      </c>
      <c r="C3" s="175"/>
    </row>
    <row r="4" spans="2:3" ht="13.5" thickTop="1" x14ac:dyDescent="0.25"/>
    <row r="6" spans="2:3" ht="15.75" customHeight="1" x14ac:dyDescent="0.25">
      <c r="B6" s="126" t="s">
        <v>1</v>
      </c>
      <c r="C6" s="126" t="s">
        <v>2</v>
      </c>
    </row>
    <row r="7" spans="2:3" ht="16.5" x14ac:dyDescent="0.25">
      <c r="B7" s="127" t="s">
        <v>3</v>
      </c>
      <c r="C7" s="128" t="s">
        <v>4</v>
      </c>
    </row>
    <row r="8" spans="2:3" ht="16.5" x14ac:dyDescent="0.25">
      <c r="B8" s="127" t="s">
        <v>5</v>
      </c>
      <c r="C8" s="128" t="s">
        <v>6</v>
      </c>
    </row>
    <row r="9" spans="2:3" ht="33" x14ac:dyDescent="0.25">
      <c r="B9" s="127" t="s">
        <v>7</v>
      </c>
      <c r="C9" s="128" t="s">
        <v>8</v>
      </c>
    </row>
    <row r="10" spans="2:3" ht="16.5" x14ac:dyDescent="0.25">
      <c r="B10" s="127" t="s">
        <v>9</v>
      </c>
      <c r="C10" s="129" t="s">
        <v>10</v>
      </c>
    </row>
    <row r="11" spans="2:3" ht="66" x14ac:dyDescent="0.25">
      <c r="B11" s="127" t="s">
        <v>11</v>
      </c>
      <c r="C11" s="128" t="s">
        <v>12</v>
      </c>
    </row>
    <row r="12" spans="2:3" ht="33" x14ac:dyDescent="0.25">
      <c r="B12" s="127" t="s">
        <v>13</v>
      </c>
      <c r="C12" s="128" t="s">
        <v>14</v>
      </c>
    </row>
    <row r="13" spans="2:3" ht="231" x14ac:dyDescent="0.25">
      <c r="B13" s="130" t="s">
        <v>15</v>
      </c>
      <c r="C13" s="128" t="s">
        <v>440</v>
      </c>
    </row>
    <row r="14" spans="2:3" ht="49.5" x14ac:dyDescent="0.25">
      <c r="B14" s="127" t="s">
        <v>16</v>
      </c>
      <c r="C14" s="128" t="s">
        <v>441</v>
      </c>
    </row>
    <row r="15" spans="2:3" ht="33" x14ac:dyDescent="0.25">
      <c r="B15" s="127" t="s">
        <v>17</v>
      </c>
      <c r="C15" s="128" t="s">
        <v>18</v>
      </c>
    </row>
    <row r="16" spans="2:3" ht="33" x14ac:dyDescent="0.25">
      <c r="B16" s="127" t="s">
        <v>19</v>
      </c>
      <c r="C16" s="128" t="s">
        <v>20</v>
      </c>
    </row>
    <row r="17" spans="2:3" ht="66" x14ac:dyDescent="0.25">
      <c r="B17" s="127" t="s">
        <v>452</v>
      </c>
      <c r="C17" s="128" t="s">
        <v>453</v>
      </c>
    </row>
    <row r="18" spans="2:3" ht="16.5" x14ac:dyDescent="0.25">
      <c r="B18" s="131"/>
      <c r="C18" s="131"/>
    </row>
    <row r="19" spans="2:3" ht="16.5" x14ac:dyDescent="0.25">
      <c r="B19" s="126" t="s">
        <v>21</v>
      </c>
      <c r="C19" s="126" t="s">
        <v>2</v>
      </c>
    </row>
    <row r="20" spans="2:3" ht="18" customHeight="1" x14ac:dyDescent="0.25">
      <c r="B20" s="129" t="s">
        <v>22</v>
      </c>
      <c r="C20" s="132" t="s">
        <v>23</v>
      </c>
    </row>
    <row r="21" spans="2:3" ht="16.5" x14ac:dyDescent="0.25">
      <c r="B21" s="129" t="s">
        <v>24</v>
      </c>
      <c r="C21" s="132" t="s">
        <v>25</v>
      </c>
    </row>
    <row r="22" spans="2:3" ht="16.5" x14ac:dyDescent="0.25">
      <c r="B22" s="129" t="s">
        <v>26</v>
      </c>
      <c r="C22" s="132" t="s">
        <v>27</v>
      </c>
    </row>
    <row r="23" spans="2:3" ht="16.5" x14ac:dyDescent="0.25">
      <c r="B23" s="132" t="s">
        <v>28</v>
      </c>
      <c r="C23" s="132" t="s">
        <v>29</v>
      </c>
    </row>
    <row r="24" spans="2:3" ht="16.5" x14ac:dyDescent="0.25">
      <c r="B24" s="132" t="s">
        <v>30</v>
      </c>
      <c r="C24" s="132" t="s">
        <v>31</v>
      </c>
    </row>
    <row r="25" spans="2:3" ht="16.5" x14ac:dyDescent="0.25">
      <c r="B25" s="132" t="s">
        <v>32</v>
      </c>
      <c r="C25" s="132" t="s">
        <v>33</v>
      </c>
    </row>
    <row r="26" spans="2:3" ht="16.5" x14ac:dyDescent="0.25">
      <c r="B26" s="132" t="s">
        <v>34</v>
      </c>
      <c r="C26" s="132" t="s">
        <v>35</v>
      </c>
    </row>
    <row r="27" spans="2:3" ht="16.5" x14ac:dyDescent="0.25">
      <c r="B27" s="132" t="s">
        <v>36</v>
      </c>
      <c r="C27" s="132" t="s">
        <v>37</v>
      </c>
    </row>
    <row r="28" spans="2:3" ht="16.5" x14ac:dyDescent="0.25">
      <c r="B28" s="132" t="s">
        <v>38</v>
      </c>
      <c r="C28" s="132" t="s">
        <v>39</v>
      </c>
    </row>
    <row r="29" spans="2:3" ht="33" x14ac:dyDescent="0.25">
      <c r="B29" s="132" t="s">
        <v>40</v>
      </c>
      <c r="C29" s="133" t="s">
        <v>41</v>
      </c>
    </row>
    <row r="30" spans="2:3" ht="16.5" x14ac:dyDescent="0.25">
      <c r="B30" s="132" t="s">
        <v>42</v>
      </c>
      <c r="C30" s="132" t="s">
        <v>43</v>
      </c>
    </row>
    <row r="31" spans="2:3" ht="16.5" x14ac:dyDescent="0.25">
      <c r="B31" s="132" t="s">
        <v>44</v>
      </c>
      <c r="C31" s="132" t="s">
        <v>45</v>
      </c>
    </row>
    <row r="32" spans="2:3" ht="16.5" x14ac:dyDescent="0.25">
      <c r="B32" s="132" t="s">
        <v>460</v>
      </c>
      <c r="C32" s="132" t="s">
        <v>46</v>
      </c>
    </row>
    <row r="33" spans="2:3" ht="16.5" x14ac:dyDescent="0.25">
      <c r="B33" s="132" t="s">
        <v>47</v>
      </c>
      <c r="C33" s="132" t="s">
        <v>48</v>
      </c>
    </row>
    <row r="34" spans="2:3" ht="16.5" x14ac:dyDescent="0.25">
      <c r="B34" s="132" t="s">
        <v>49</v>
      </c>
      <c r="C34" s="132" t="s">
        <v>50</v>
      </c>
    </row>
    <row r="35" spans="2:3" ht="16.5" x14ac:dyDescent="0.25">
      <c r="B35" s="132" t="s">
        <v>51</v>
      </c>
      <c r="C35" s="132" t="s">
        <v>52</v>
      </c>
    </row>
    <row r="36" spans="2:3" ht="16.5" x14ac:dyDescent="0.25">
      <c r="B36" s="132" t="s">
        <v>53</v>
      </c>
      <c r="C36" s="132" t="s">
        <v>54</v>
      </c>
    </row>
    <row r="37" spans="2:3" ht="16.5" x14ac:dyDescent="0.25">
      <c r="B37" s="132" t="s">
        <v>55</v>
      </c>
      <c r="C37" s="132"/>
    </row>
    <row r="38" spans="2:3" ht="16.5" x14ac:dyDescent="0.25">
      <c r="B38" s="131"/>
      <c r="C38" s="131"/>
    </row>
    <row r="39" spans="2:3" ht="33" x14ac:dyDescent="0.25">
      <c r="B39" s="126" t="s">
        <v>374</v>
      </c>
      <c r="C39" s="126" t="s">
        <v>2</v>
      </c>
    </row>
    <row r="40" spans="2:3" ht="16.5" x14ac:dyDescent="0.25">
      <c r="B40" s="128" t="s">
        <v>375</v>
      </c>
      <c r="C40" s="133" t="s">
        <v>376</v>
      </c>
    </row>
    <row r="41" spans="2:3" ht="16.5" x14ac:dyDescent="0.25">
      <c r="B41" s="133" t="s">
        <v>377</v>
      </c>
      <c r="C41" s="133" t="s">
        <v>378</v>
      </c>
    </row>
    <row r="42" spans="2:3" ht="16.5" x14ac:dyDescent="0.25">
      <c r="B42" s="133" t="s">
        <v>379</v>
      </c>
      <c r="C42" s="133" t="s">
        <v>380</v>
      </c>
    </row>
    <row r="43" spans="2:3" ht="16.5" x14ac:dyDescent="0.25">
      <c r="B43" s="133" t="s">
        <v>381</v>
      </c>
      <c r="C43" s="133" t="s">
        <v>382</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zoomScaleNormal="100" workbookViewId="0">
      <selection activeCell="D37" sqref="D37"/>
    </sheetView>
  </sheetViews>
  <sheetFormatPr defaultColWidth="9" defaultRowHeight="12.75" x14ac:dyDescent="0.25"/>
  <cols>
    <col min="1" max="1" width="9" customWidth="1"/>
    <col min="2" max="2" width="49.140625" customWidth="1"/>
    <col min="3" max="3" width="61" customWidth="1"/>
  </cols>
  <sheetData>
    <row r="3" spans="2:4" ht="19.5" thickBot="1" x14ac:dyDescent="0.4">
      <c r="B3" s="134" t="s">
        <v>56</v>
      </c>
      <c r="C3" s="1"/>
    </row>
    <row r="4" spans="2:4" ht="13.5" thickTop="1" x14ac:dyDescent="0.25"/>
    <row r="5" spans="2:4" ht="13.5" x14ac:dyDescent="0.25">
      <c r="B5" s="135" t="s">
        <v>57</v>
      </c>
      <c r="C5" s="135" t="s">
        <v>58</v>
      </c>
    </row>
    <row r="6" spans="2:4" x14ac:dyDescent="0.25">
      <c r="B6" s="37" t="s">
        <v>59</v>
      </c>
      <c r="C6" s="38" t="s">
        <v>467</v>
      </c>
    </row>
    <row r="7" spans="2:4" x14ac:dyDescent="0.25">
      <c r="B7" s="37" t="s">
        <v>60</v>
      </c>
      <c r="C7" s="36" t="s">
        <v>468</v>
      </c>
    </row>
    <row r="8" spans="2:4" x14ac:dyDescent="0.25">
      <c r="B8" s="37" t="s">
        <v>61</v>
      </c>
      <c r="C8" s="36" t="s">
        <v>469</v>
      </c>
    </row>
    <row r="9" spans="2:4" x14ac:dyDescent="0.25">
      <c r="B9" s="37" t="s">
        <v>62</v>
      </c>
      <c r="C9" s="36">
        <v>2005</v>
      </c>
      <c r="D9" s="45"/>
    </row>
    <row r="10" spans="2:4" x14ac:dyDescent="0.25">
      <c r="B10" s="37" t="s">
        <v>63</v>
      </c>
      <c r="C10" s="37"/>
    </row>
    <row r="11" spans="2:4" x14ac:dyDescent="0.25">
      <c r="B11" s="65" t="s">
        <v>64</v>
      </c>
      <c r="C11" s="37" t="s">
        <v>470</v>
      </c>
    </row>
    <row r="12" spans="2:4" x14ac:dyDescent="0.25">
      <c r="B12" s="65" t="s">
        <v>65</v>
      </c>
      <c r="C12" s="37" t="s">
        <v>470</v>
      </c>
    </row>
    <row r="13" spans="2:4" x14ac:dyDescent="0.25">
      <c r="B13" s="65" t="s">
        <v>66</v>
      </c>
      <c r="C13" s="37" t="s">
        <v>470</v>
      </c>
    </row>
    <row r="14" spans="2:4" x14ac:dyDescent="0.25">
      <c r="B14" s="65" t="s">
        <v>67</v>
      </c>
      <c r="C14" s="37" t="s">
        <v>470</v>
      </c>
    </row>
    <row r="15" spans="2:4" x14ac:dyDescent="0.25">
      <c r="B15" s="65" t="s">
        <v>68</v>
      </c>
      <c r="C15" s="37" t="s">
        <v>470</v>
      </c>
    </row>
    <row r="16" spans="2:4" x14ac:dyDescent="0.25">
      <c r="B16" s="65" t="s">
        <v>69</v>
      </c>
      <c r="C16" s="37" t="s">
        <v>470</v>
      </c>
    </row>
    <row r="17" spans="2:4" x14ac:dyDescent="0.25">
      <c r="B17" s="37" t="s">
        <v>70</v>
      </c>
      <c r="C17" s="37" t="s">
        <v>471</v>
      </c>
      <c r="D17" s="63"/>
    </row>
    <row r="18" spans="2:4" x14ac:dyDescent="0.25">
      <c r="B18" s="37" t="s">
        <v>71</v>
      </c>
      <c r="C18" s="37" t="s">
        <v>472</v>
      </c>
    </row>
    <row r="19" spans="2:4" x14ac:dyDescent="0.25">
      <c r="B19" s="37" t="s">
        <v>72</v>
      </c>
      <c r="C19" s="37" t="s">
        <v>473</v>
      </c>
    </row>
    <row r="20" spans="2:4" x14ac:dyDescent="0.25">
      <c r="B20" s="37" t="s">
        <v>73</v>
      </c>
      <c r="C20" s="37">
        <v>19.100000000000001</v>
      </c>
    </row>
    <row r="21" spans="2:4" x14ac:dyDescent="0.25">
      <c r="B21" s="37" t="s">
        <v>74</v>
      </c>
      <c r="C21" s="37">
        <v>19.100000000000001</v>
      </c>
    </row>
    <row r="22" spans="2:4" x14ac:dyDescent="0.25">
      <c r="B22" s="37" t="s">
        <v>75</v>
      </c>
      <c r="C22" s="37">
        <v>9.6999999999999993</v>
      </c>
    </row>
    <row r="23" spans="2:4" x14ac:dyDescent="0.25">
      <c r="B23" s="37" t="s">
        <v>76</v>
      </c>
      <c r="C23" s="37" t="s">
        <v>474</v>
      </c>
    </row>
    <row r="24" spans="2:4" x14ac:dyDescent="0.25">
      <c r="B24" s="37" t="s">
        <v>77</v>
      </c>
      <c r="C24" s="37">
        <v>10</v>
      </c>
    </row>
    <row r="25" spans="2:4" x14ac:dyDescent="0.25">
      <c r="B25" s="37" t="s">
        <v>78</v>
      </c>
      <c r="C25" s="37" t="s">
        <v>475</v>
      </c>
    </row>
    <row r="26" spans="2:4" x14ac:dyDescent="0.25">
      <c r="B26" s="37" t="s">
        <v>454</v>
      </c>
      <c r="C26" s="37">
        <f ca="1">YEAR(TODAY())</f>
        <v>2026</v>
      </c>
    </row>
    <row r="27" spans="2:4" ht="51" x14ac:dyDescent="0.25">
      <c r="B27" s="37" t="s">
        <v>403</v>
      </c>
      <c r="C27" s="39">
        <v>46188</v>
      </c>
    </row>
    <row r="28" spans="2:4" ht="25.5" x14ac:dyDescent="0.25">
      <c r="B28" s="37" t="s">
        <v>79</v>
      </c>
      <c r="C28" s="36" t="s">
        <v>470</v>
      </c>
    </row>
    <row r="29" spans="2:4" ht="39.75" customHeight="1" x14ac:dyDescent="0.25">
      <c r="B29" s="37" t="s">
        <v>80</v>
      </c>
      <c r="C29" s="36"/>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80" zoomScaleNormal="80" zoomScaleSheetLayoutView="70" workbookViewId="0">
      <pane xSplit="4" ySplit="1" topLeftCell="E172" activePane="bottomRight" state="frozen"/>
      <selection pane="topRight" activeCell="D1" sqref="D1"/>
      <selection pane="bottomLeft" activeCell="A2" sqref="A2"/>
      <selection pane="bottomRight" activeCell="L128" sqref="L128"/>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70" customWidth="1"/>
    <col min="5" max="5" width="71.140625" style="27" customWidth="1"/>
    <col min="6" max="6" width="17.5703125" style="28" customWidth="1"/>
    <col min="7" max="7" width="18.5703125" style="27" customWidth="1"/>
    <col min="8" max="8" width="40.7109375" style="30" customWidth="1"/>
    <col min="9" max="9" width="11.57031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81</v>
      </c>
      <c r="B1" s="2" t="s">
        <v>82</v>
      </c>
      <c r="C1" s="2" t="s">
        <v>83</v>
      </c>
      <c r="D1" s="2" t="s">
        <v>57</v>
      </c>
      <c r="E1" s="2" t="s">
        <v>84</v>
      </c>
      <c r="F1" s="2" t="s">
        <v>85</v>
      </c>
      <c r="G1" s="2" t="s">
        <v>86</v>
      </c>
      <c r="H1" s="2" t="s">
        <v>87</v>
      </c>
      <c r="I1" s="2" t="s">
        <v>88</v>
      </c>
      <c r="J1" s="3" t="s">
        <v>386</v>
      </c>
      <c r="K1" s="3" t="s">
        <v>89</v>
      </c>
      <c r="L1" s="3" t="s">
        <v>373</v>
      </c>
    </row>
    <row r="2" spans="1:12" s="14" customFormat="1" x14ac:dyDescent="0.25">
      <c r="A2" s="178" t="s">
        <v>90</v>
      </c>
      <c r="B2" s="178" t="s">
        <v>90</v>
      </c>
      <c r="C2" s="191">
        <v>0</v>
      </c>
      <c r="D2" s="200" t="s">
        <v>91</v>
      </c>
      <c r="E2" s="188" t="s">
        <v>92</v>
      </c>
      <c r="F2" s="182" t="s">
        <v>93</v>
      </c>
      <c r="G2" s="186" t="s">
        <v>94</v>
      </c>
      <c r="H2" s="100" t="s">
        <v>95</v>
      </c>
      <c r="I2" s="5">
        <v>0</v>
      </c>
      <c r="J2" s="72" t="b">
        <v>0</v>
      </c>
      <c r="K2" s="6"/>
      <c r="L2" s="57"/>
    </row>
    <row r="3" spans="1:12" s="14" customFormat="1" ht="45" customHeight="1" x14ac:dyDescent="0.25">
      <c r="A3" s="179"/>
      <c r="B3" s="179"/>
      <c r="C3" s="192"/>
      <c r="D3" s="201"/>
      <c r="E3" s="189"/>
      <c r="F3" s="184"/>
      <c r="G3" s="246"/>
      <c r="H3" s="7" t="s">
        <v>96</v>
      </c>
      <c r="I3" s="8">
        <v>1</v>
      </c>
      <c r="J3" s="73" t="b">
        <v>0</v>
      </c>
      <c r="K3" s="9"/>
      <c r="L3" s="57"/>
    </row>
    <row r="4" spans="1:12" s="14" customFormat="1" ht="26.25" customHeight="1" x14ac:dyDescent="0.25">
      <c r="A4" s="179"/>
      <c r="B4" s="179"/>
      <c r="C4" s="192"/>
      <c r="D4" s="201"/>
      <c r="E4" s="189"/>
      <c r="F4" s="184"/>
      <c r="G4" s="246"/>
      <c r="H4" s="7" t="s">
        <v>97</v>
      </c>
      <c r="I4" s="8">
        <v>1</v>
      </c>
      <c r="J4" s="73" t="b">
        <v>0</v>
      </c>
      <c r="K4" s="9"/>
      <c r="L4" s="57"/>
    </row>
    <row r="5" spans="1:12" s="14" customFormat="1" ht="25.5" x14ac:dyDescent="0.25">
      <c r="A5" s="179"/>
      <c r="B5" s="179"/>
      <c r="C5" s="192"/>
      <c r="D5" s="201"/>
      <c r="E5" s="189"/>
      <c r="F5" s="184"/>
      <c r="G5" s="246"/>
      <c r="H5" s="7" t="s">
        <v>98</v>
      </c>
      <c r="I5" s="8">
        <v>2</v>
      </c>
      <c r="J5" s="73" t="b">
        <v>0</v>
      </c>
      <c r="K5" s="9"/>
      <c r="L5" s="57"/>
    </row>
    <row r="6" spans="1:12" s="14" customFormat="1" ht="51" x14ac:dyDescent="0.25">
      <c r="A6" s="179"/>
      <c r="B6" s="179"/>
      <c r="C6" s="192"/>
      <c r="D6" s="201"/>
      <c r="E6" s="189"/>
      <c r="F6" s="184"/>
      <c r="G6" s="246"/>
      <c r="H6" s="7" t="s">
        <v>99</v>
      </c>
      <c r="I6" s="8">
        <v>2</v>
      </c>
      <c r="J6" s="73" t="b">
        <v>0</v>
      </c>
      <c r="K6" s="9"/>
      <c r="L6" s="57"/>
    </row>
    <row r="7" spans="1:12" s="14" customFormat="1" x14ac:dyDescent="0.25">
      <c r="A7" s="179"/>
      <c r="B7" s="179"/>
      <c r="C7" s="192"/>
      <c r="D7" s="201"/>
      <c r="E7" s="189"/>
      <c r="F7" s="184"/>
      <c r="G7" s="246"/>
      <c r="H7" s="7" t="s">
        <v>100</v>
      </c>
      <c r="I7" s="8">
        <v>3</v>
      </c>
      <c r="J7" s="73" t="b">
        <v>0</v>
      </c>
      <c r="K7" s="9"/>
      <c r="L7" s="57"/>
    </row>
    <row r="8" spans="1:12" s="14" customFormat="1" ht="38.25" x14ac:dyDescent="0.25">
      <c r="A8" s="179"/>
      <c r="B8" s="179"/>
      <c r="C8" s="192"/>
      <c r="D8" s="201"/>
      <c r="E8" s="189"/>
      <c r="F8" s="184"/>
      <c r="G8" s="246"/>
      <c r="H8" s="7" t="s">
        <v>101</v>
      </c>
      <c r="I8" s="8">
        <v>3</v>
      </c>
      <c r="J8" s="73" t="b">
        <v>1</v>
      </c>
      <c r="K8" s="9" t="s">
        <v>288</v>
      </c>
      <c r="L8" s="37" t="s">
        <v>476</v>
      </c>
    </row>
    <row r="9" spans="1:12" s="14" customFormat="1" ht="25.5" x14ac:dyDescent="0.25">
      <c r="A9" s="180"/>
      <c r="B9" s="180"/>
      <c r="C9" s="193"/>
      <c r="D9" s="202"/>
      <c r="E9" s="190"/>
      <c r="F9" s="185"/>
      <c r="G9" s="187"/>
      <c r="H9" s="101" t="s">
        <v>102</v>
      </c>
      <c r="I9" s="11" t="s">
        <v>385</v>
      </c>
      <c r="J9" s="74" t="b">
        <v>0</v>
      </c>
      <c r="K9" s="12"/>
      <c r="L9" s="58"/>
    </row>
    <row r="10" spans="1:12" s="14" customFormat="1" ht="27.75" customHeight="1" x14ac:dyDescent="0.25">
      <c r="A10" s="178" t="s">
        <v>104</v>
      </c>
      <c r="B10" s="178" t="s">
        <v>105</v>
      </c>
      <c r="C10" s="191" t="s">
        <v>106</v>
      </c>
      <c r="D10" s="197" t="s">
        <v>107</v>
      </c>
      <c r="E10" s="194" t="s">
        <v>108</v>
      </c>
      <c r="F10" s="178" t="s">
        <v>93</v>
      </c>
      <c r="G10" s="178" t="s">
        <v>109</v>
      </c>
      <c r="H10" s="100" t="s">
        <v>110</v>
      </c>
      <c r="I10" s="5">
        <v>0</v>
      </c>
      <c r="J10" s="75" t="b">
        <v>0</v>
      </c>
      <c r="K10" s="17"/>
      <c r="L10" s="4"/>
    </row>
    <row r="11" spans="1:12" s="14" customFormat="1" ht="27.75" customHeight="1" x14ac:dyDescent="0.25">
      <c r="A11" s="179"/>
      <c r="B11" s="179"/>
      <c r="C11" s="192"/>
      <c r="D11" s="198"/>
      <c r="E11" s="195"/>
      <c r="F11" s="179"/>
      <c r="G11" s="179"/>
      <c r="H11" s="7" t="s">
        <v>111</v>
      </c>
      <c r="I11" s="8">
        <v>1</v>
      </c>
      <c r="J11" s="76" t="b">
        <v>0</v>
      </c>
      <c r="K11" s="15"/>
      <c r="L11" s="7"/>
    </row>
    <row r="12" spans="1:12" s="14" customFormat="1" ht="27.75" customHeight="1" x14ac:dyDescent="0.25">
      <c r="A12" s="179"/>
      <c r="B12" s="179"/>
      <c r="C12" s="192"/>
      <c r="D12" s="198"/>
      <c r="E12" s="195"/>
      <c r="F12" s="179"/>
      <c r="G12" s="179"/>
      <c r="H12" s="7" t="s">
        <v>112</v>
      </c>
      <c r="I12" s="8">
        <v>2</v>
      </c>
      <c r="J12" s="76" t="b">
        <v>0</v>
      </c>
      <c r="K12" s="15"/>
      <c r="L12" s="7"/>
    </row>
    <row r="13" spans="1:12" s="14" customFormat="1" ht="27.75" customHeight="1" x14ac:dyDescent="0.25">
      <c r="A13" s="179"/>
      <c r="B13" s="179"/>
      <c r="C13" s="192"/>
      <c r="D13" s="198"/>
      <c r="E13" s="195"/>
      <c r="F13" s="179"/>
      <c r="G13" s="179"/>
      <c r="H13" s="7" t="s">
        <v>113</v>
      </c>
      <c r="I13" s="8">
        <v>3</v>
      </c>
      <c r="J13" s="76" t="b">
        <v>0</v>
      </c>
      <c r="K13" s="15"/>
      <c r="L13" s="7"/>
    </row>
    <row r="14" spans="1:12" s="14" customFormat="1" ht="117.75" customHeight="1" x14ac:dyDescent="0.25">
      <c r="A14" s="180"/>
      <c r="B14" s="180"/>
      <c r="C14" s="193"/>
      <c r="D14" s="199"/>
      <c r="E14" s="196"/>
      <c r="F14" s="180"/>
      <c r="G14" s="180"/>
      <c r="H14" s="101" t="s">
        <v>383</v>
      </c>
      <c r="I14" s="11" t="s">
        <v>385</v>
      </c>
      <c r="J14" s="77" t="b">
        <v>1</v>
      </c>
      <c r="K14" s="18" t="s">
        <v>477</v>
      </c>
      <c r="L14" s="10" t="s">
        <v>478</v>
      </c>
    </row>
    <row r="15" spans="1:12" s="14" customFormat="1" ht="27.75" customHeight="1" x14ac:dyDescent="0.25">
      <c r="A15" s="178" t="s">
        <v>104</v>
      </c>
      <c r="B15" s="178" t="s">
        <v>105</v>
      </c>
      <c r="C15" s="191" t="s">
        <v>114</v>
      </c>
      <c r="D15" s="200" t="s">
        <v>115</v>
      </c>
      <c r="E15" s="194" t="s">
        <v>116</v>
      </c>
      <c r="F15" s="182" t="s">
        <v>93</v>
      </c>
      <c r="G15" s="178" t="s">
        <v>94</v>
      </c>
      <c r="H15" s="100" t="s">
        <v>117</v>
      </c>
      <c r="I15" s="5">
        <v>0</v>
      </c>
      <c r="J15" s="75" t="b">
        <v>0</v>
      </c>
      <c r="K15" s="17"/>
      <c r="L15" s="4"/>
    </row>
    <row r="16" spans="1:12" s="14" customFormat="1" ht="27.75" customHeight="1" x14ac:dyDescent="0.25">
      <c r="A16" s="179"/>
      <c r="B16" s="179"/>
      <c r="C16" s="192"/>
      <c r="D16" s="201"/>
      <c r="E16" s="195"/>
      <c r="F16" s="184"/>
      <c r="G16" s="179"/>
      <c r="H16" s="7" t="s">
        <v>111</v>
      </c>
      <c r="I16" s="8">
        <v>1</v>
      </c>
      <c r="J16" s="76" t="b">
        <v>0</v>
      </c>
      <c r="K16" s="15"/>
      <c r="L16" s="7"/>
    </row>
    <row r="17" spans="1:12" s="14" customFormat="1" ht="27.75" customHeight="1" x14ac:dyDescent="0.25">
      <c r="A17" s="179"/>
      <c r="B17" s="179"/>
      <c r="C17" s="192"/>
      <c r="D17" s="201"/>
      <c r="E17" s="195"/>
      <c r="F17" s="184"/>
      <c r="G17" s="179"/>
      <c r="H17" s="7" t="s">
        <v>112</v>
      </c>
      <c r="I17" s="8">
        <v>2</v>
      </c>
      <c r="J17" s="76" t="b">
        <v>0</v>
      </c>
      <c r="K17" s="15"/>
      <c r="L17" s="7"/>
    </row>
    <row r="18" spans="1:12" s="14" customFormat="1" ht="27.75" customHeight="1" x14ac:dyDescent="0.25">
      <c r="A18" s="179"/>
      <c r="B18" s="179"/>
      <c r="C18" s="192"/>
      <c r="D18" s="201"/>
      <c r="E18" s="195"/>
      <c r="F18" s="184"/>
      <c r="G18" s="179"/>
      <c r="H18" s="7" t="s">
        <v>113</v>
      </c>
      <c r="I18" s="8">
        <v>3</v>
      </c>
      <c r="J18" s="78" t="b">
        <v>1</v>
      </c>
      <c r="K18" s="15" t="s">
        <v>477</v>
      </c>
      <c r="L18" s="4" t="s">
        <v>503</v>
      </c>
    </row>
    <row r="19" spans="1:12" s="14" customFormat="1" ht="102" customHeight="1" x14ac:dyDescent="0.25">
      <c r="A19" s="180"/>
      <c r="B19" s="180"/>
      <c r="C19" s="193"/>
      <c r="D19" s="202"/>
      <c r="E19" s="196"/>
      <c r="F19" s="185"/>
      <c r="G19" s="180"/>
      <c r="H19" s="101" t="s">
        <v>384</v>
      </c>
      <c r="I19" s="11" t="s">
        <v>385</v>
      </c>
      <c r="J19" s="77" t="b">
        <v>0</v>
      </c>
      <c r="K19" s="18"/>
      <c r="L19" s="10"/>
    </row>
    <row r="20" spans="1:12" s="14" customFormat="1" ht="38.25" hidden="1" x14ac:dyDescent="0.25">
      <c r="A20" s="178" t="s">
        <v>104</v>
      </c>
      <c r="B20" s="178" t="s">
        <v>105</v>
      </c>
      <c r="C20" s="191" t="s">
        <v>118</v>
      </c>
      <c r="D20" s="200" t="s">
        <v>462</v>
      </c>
      <c r="E20" s="188" t="s">
        <v>120</v>
      </c>
      <c r="F20" s="182" t="s">
        <v>93</v>
      </c>
      <c r="G20" s="178" t="s">
        <v>94</v>
      </c>
      <c r="H20" s="4" t="s">
        <v>121</v>
      </c>
      <c r="I20" s="5">
        <v>0</v>
      </c>
      <c r="J20" s="75" t="b">
        <v>0</v>
      </c>
      <c r="K20" s="17"/>
      <c r="L20" s="4"/>
    </row>
    <row r="21" spans="1:12" s="14" customFormat="1" ht="38.25" hidden="1" x14ac:dyDescent="0.25">
      <c r="A21" s="179"/>
      <c r="B21" s="179"/>
      <c r="C21" s="192"/>
      <c r="D21" s="201"/>
      <c r="E21" s="189"/>
      <c r="F21" s="184"/>
      <c r="G21" s="179"/>
      <c r="H21" s="7" t="s">
        <v>122</v>
      </c>
      <c r="I21" s="8">
        <v>1</v>
      </c>
      <c r="J21" s="76" t="b">
        <v>0</v>
      </c>
      <c r="K21" s="15"/>
      <c r="L21" s="7"/>
    </row>
    <row r="22" spans="1:12" s="14" customFormat="1" ht="38.25" hidden="1" x14ac:dyDescent="0.25">
      <c r="A22" s="179"/>
      <c r="B22" s="179"/>
      <c r="C22" s="192"/>
      <c r="D22" s="201"/>
      <c r="E22" s="189"/>
      <c r="F22" s="184"/>
      <c r="G22" s="179"/>
      <c r="H22" s="7" t="s">
        <v>123</v>
      </c>
      <c r="I22" s="8">
        <v>2</v>
      </c>
      <c r="J22" s="76" t="b">
        <v>0</v>
      </c>
      <c r="K22" s="15"/>
      <c r="L22" s="7"/>
    </row>
    <row r="23" spans="1:12" s="14" customFormat="1" ht="38.25" hidden="1" x14ac:dyDescent="0.25">
      <c r="A23" s="179"/>
      <c r="B23" s="179"/>
      <c r="C23" s="192"/>
      <c r="D23" s="201"/>
      <c r="E23" s="189"/>
      <c r="F23" s="184"/>
      <c r="G23" s="179"/>
      <c r="H23" s="7" t="s">
        <v>124</v>
      </c>
      <c r="I23" s="8">
        <v>3</v>
      </c>
      <c r="J23" s="76" t="b">
        <v>0</v>
      </c>
      <c r="K23" s="15"/>
      <c r="L23" s="7"/>
    </row>
    <row r="24" spans="1:12" s="14" customFormat="1" ht="25.5" hidden="1" x14ac:dyDescent="0.25">
      <c r="A24" s="180"/>
      <c r="B24" s="180"/>
      <c r="C24" s="193"/>
      <c r="D24" s="202"/>
      <c r="E24" s="190"/>
      <c r="F24" s="185"/>
      <c r="G24" s="180"/>
      <c r="H24" s="10" t="s">
        <v>125</v>
      </c>
      <c r="I24" s="11" t="s">
        <v>385</v>
      </c>
      <c r="J24" s="77" t="b">
        <v>0</v>
      </c>
      <c r="K24" s="18"/>
      <c r="L24" s="10"/>
    </row>
    <row r="25" spans="1:12" s="14" customFormat="1" ht="38.25" x14ac:dyDescent="0.25">
      <c r="A25" s="178" t="s">
        <v>104</v>
      </c>
      <c r="B25" s="178" t="s">
        <v>105</v>
      </c>
      <c r="C25" s="191" t="s">
        <v>126</v>
      </c>
      <c r="D25" s="200" t="s">
        <v>463</v>
      </c>
      <c r="E25" s="188" t="s">
        <v>128</v>
      </c>
      <c r="F25" s="182" t="s">
        <v>93</v>
      </c>
      <c r="G25" s="178" t="s">
        <v>94</v>
      </c>
      <c r="H25" s="4" t="s">
        <v>129</v>
      </c>
      <c r="I25" s="5">
        <v>0</v>
      </c>
      <c r="J25" s="75" t="b">
        <v>0</v>
      </c>
      <c r="K25" s="17"/>
      <c r="L25" s="4"/>
    </row>
    <row r="26" spans="1:12" s="14" customFormat="1" ht="38.25" x14ac:dyDescent="0.25">
      <c r="A26" s="179"/>
      <c r="B26" s="179"/>
      <c r="C26" s="192"/>
      <c r="D26" s="201"/>
      <c r="E26" s="189"/>
      <c r="F26" s="184"/>
      <c r="G26" s="179"/>
      <c r="H26" s="7" t="s">
        <v>122</v>
      </c>
      <c r="I26" s="8">
        <v>1</v>
      </c>
      <c r="J26" s="76" t="b">
        <v>0</v>
      </c>
      <c r="K26" s="15"/>
      <c r="L26" s="15"/>
    </row>
    <row r="27" spans="1:12" s="14" customFormat="1" ht="76.5" x14ac:dyDescent="0.25">
      <c r="A27" s="179"/>
      <c r="B27" s="179"/>
      <c r="C27" s="192"/>
      <c r="D27" s="201"/>
      <c r="E27" s="189"/>
      <c r="F27" s="184"/>
      <c r="G27" s="179"/>
      <c r="H27" s="7" t="s">
        <v>123</v>
      </c>
      <c r="I27" s="8">
        <v>2</v>
      </c>
      <c r="J27" s="76" t="b">
        <v>1</v>
      </c>
      <c r="K27" s="15" t="s">
        <v>9</v>
      </c>
      <c r="L27" s="7" t="s">
        <v>504</v>
      </c>
    </row>
    <row r="28" spans="1:12" s="14" customFormat="1" ht="38.25" x14ac:dyDescent="0.25">
      <c r="A28" s="179"/>
      <c r="B28" s="179"/>
      <c r="C28" s="192"/>
      <c r="D28" s="201"/>
      <c r="E28" s="189"/>
      <c r="F28" s="184"/>
      <c r="G28" s="179"/>
      <c r="H28" s="7" t="s">
        <v>124</v>
      </c>
      <c r="I28" s="8">
        <v>3</v>
      </c>
      <c r="J28" s="76" t="b">
        <v>0</v>
      </c>
      <c r="K28" s="15"/>
      <c r="L28" s="7"/>
    </row>
    <row r="29" spans="1:12" s="14" customFormat="1" ht="25.5" x14ac:dyDescent="0.25">
      <c r="A29" s="180"/>
      <c r="B29" s="180"/>
      <c r="C29" s="193"/>
      <c r="D29" s="202"/>
      <c r="E29" s="190"/>
      <c r="F29" s="185"/>
      <c r="G29" s="180"/>
      <c r="H29" s="10" t="s">
        <v>125</v>
      </c>
      <c r="I29" s="11" t="s">
        <v>385</v>
      </c>
      <c r="J29" s="77" t="b">
        <v>0</v>
      </c>
      <c r="K29" s="18"/>
      <c r="L29" s="10"/>
    </row>
    <row r="30" spans="1:12" s="14" customFormat="1" ht="25.5" x14ac:dyDescent="0.25">
      <c r="A30" s="178" t="s">
        <v>104</v>
      </c>
      <c r="B30" s="178" t="s">
        <v>105</v>
      </c>
      <c r="C30" s="191" t="s">
        <v>130</v>
      </c>
      <c r="D30" s="200" t="s">
        <v>131</v>
      </c>
      <c r="E30" s="188" t="s">
        <v>132</v>
      </c>
      <c r="F30" s="182" t="s">
        <v>93</v>
      </c>
      <c r="G30" s="178" t="s">
        <v>94</v>
      </c>
      <c r="H30" s="4" t="s">
        <v>133</v>
      </c>
      <c r="I30" s="5">
        <v>0</v>
      </c>
      <c r="J30" s="75" t="b">
        <v>0</v>
      </c>
      <c r="K30" s="17"/>
      <c r="L30" s="4"/>
    </row>
    <row r="31" spans="1:12" s="14" customFormat="1" ht="38.25" x14ac:dyDescent="0.25">
      <c r="A31" s="179"/>
      <c r="B31" s="179"/>
      <c r="C31" s="192"/>
      <c r="D31" s="201"/>
      <c r="E31" s="189"/>
      <c r="F31" s="184"/>
      <c r="G31" s="179"/>
      <c r="H31" s="7" t="s">
        <v>134</v>
      </c>
      <c r="I31" s="8">
        <v>1</v>
      </c>
      <c r="J31" s="76" t="b">
        <v>0</v>
      </c>
      <c r="K31" s="15"/>
      <c r="L31" s="7"/>
    </row>
    <row r="32" spans="1:12" s="14" customFormat="1" ht="51" x14ac:dyDescent="0.25">
      <c r="A32" s="179"/>
      <c r="B32" s="179"/>
      <c r="C32" s="192"/>
      <c r="D32" s="201"/>
      <c r="E32" s="189"/>
      <c r="F32" s="184"/>
      <c r="G32" s="179"/>
      <c r="H32" s="7" t="s">
        <v>135</v>
      </c>
      <c r="I32" s="8">
        <v>2</v>
      </c>
      <c r="J32" s="78" t="b">
        <v>1</v>
      </c>
      <c r="K32" s="15" t="s">
        <v>9</v>
      </c>
      <c r="L32" s="7" t="s">
        <v>505</v>
      </c>
    </row>
    <row r="33" spans="1:12" s="14" customFormat="1" ht="25.5" x14ac:dyDescent="0.25">
      <c r="A33" s="180"/>
      <c r="B33" s="180"/>
      <c r="C33" s="193"/>
      <c r="D33" s="202"/>
      <c r="E33" s="190"/>
      <c r="F33" s="185"/>
      <c r="G33" s="180"/>
      <c r="H33" s="101" t="s">
        <v>136</v>
      </c>
      <c r="I33" s="16">
        <v>3</v>
      </c>
      <c r="J33" s="79" t="b">
        <v>0</v>
      </c>
      <c r="K33" s="16"/>
      <c r="L33" s="59"/>
    </row>
    <row r="34" spans="1:12" s="14" customFormat="1" x14ac:dyDescent="0.25">
      <c r="A34" s="178" t="s">
        <v>104</v>
      </c>
      <c r="B34" s="178" t="s">
        <v>105</v>
      </c>
      <c r="C34" s="191" t="s">
        <v>137</v>
      </c>
      <c r="D34" s="200" t="s">
        <v>138</v>
      </c>
      <c r="E34" s="188" t="s">
        <v>139</v>
      </c>
      <c r="F34" s="182" t="s">
        <v>93</v>
      </c>
      <c r="G34" s="178" t="s">
        <v>140</v>
      </c>
      <c r="H34" s="4" t="s">
        <v>141</v>
      </c>
      <c r="I34" s="5">
        <v>0</v>
      </c>
      <c r="J34" s="75" t="b">
        <v>0</v>
      </c>
      <c r="K34" s="17"/>
      <c r="L34" s="60"/>
    </row>
    <row r="35" spans="1:12" s="14" customFormat="1" ht="51" x14ac:dyDescent="0.25">
      <c r="A35" s="179"/>
      <c r="B35" s="179"/>
      <c r="C35" s="192"/>
      <c r="D35" s="201"/>
      <c r="E35" s="189"/>
      <c r="F35" s="184"/>
      <c r="G35" s="179"/>
      <c r="H35" s="7" t="s">
        <v>142</v>
      </c>
      <c r="I35" s="8">
        <v>1</v>
      </c>
      <c r="J35" s="76" t="b">
        <v>1</v>
      </c>
      <c r="K35" s="15" t="s">
        <v>9</v>
      </c>
      <c r="L35" s="61" t="s">
        <v>506</v>
      </c>
    </row>
    <row r="36" spans="1:12" s="14" customFormat="1" ht="25.5" x14ac:dyDescent="0.25">
      <c r="A36" s="179"/>
      <c r="B36" s="179"/>
      <c r="C36" s="192"/>
      <c r="D36" s="201"/>
      <c r="E36" s="189"/>
      <c r="F36" s="184"/>
      <c r="G36" s="179"/>
      <c r="H36" s="7" t="s">
        <v>143</v>
      </c>
      <c r="I36" s="8">
        <v>2</v>
      </c>
      <c r="J36" s="76" t="b">
        <v>0</v>
      </c>
      <c r="K36" s="62"/>
      <c r="L36" s="61"/>
    </row>
    <row r="37" spans="1:12" s="14" customFormat="1" x14ac:dyDescent="0.25">
      <c r="A37" s="180"/>
      <c r="B37" s="180"/>
      <c r="C37" s="193"/>
      <c r="D37" s="202"/>
      <c r="E37" s="190"/>
      <c r="F37" s="185"/>
      <c r="G37" s="180"/>
      <c r="H37" s="10" t="s">
        <v>144</v>
      </c>
      <c r="I37" s="11">
        <v>3</v>
      </c>
      <c r="J37" s="77" t="b">
        <v>0</v>
      </c>
      <c r="K37" s="18"/>
      <c r="L37" s="61"/>
    </row>
    <row r="38" spans="1:12" s="29" customFormat="1" ht="25.5" x14ac:dyDescent="0.25">
      <c r="A38" s="178" t="s">
        <v>104</v>
      </c>
      <c r="B38" s="178" t="s">
        <v>145</v>
      </c>
      <c r="C38" s="191" t="s">
        <v>146</v>
      </c>
      <c r="D38" s="200" t="s">
        <v>147</v>
      </c>
      <c r="E38" s="188" t="s">
        <v>148</v>
      </c>
      <c r="F38" s="203" t="s">
        <v>93</v>
      </c>
      <c r="G38" s="178" t="s">
        <v>94</v>
      </c>
      <c r="H38" s="100" t="s">
        <v>393</v>
      </c>
      <c r="I38" s="5">
        <v>0</v>
      </c>
      <c r="J38" s="75" t="b">
        <v>0</v>
      </c>
      <c r="K38" s="17"/>
      <c r="L38" s="4"/>
    </row>
    <row r="39" spans="1:12" s="29" customFormat="1" ht="51" x14ac:dyDescent="0.25">
      <c r="A39" s="179"/>
      <c r="B39" s="179"/>
      <c r="C39" s="192"/>
      <c r="D39" s="201"/>
      <c r="E39" s="189"/>
      <c r="F39" s="204"/>
      <c r="G39" s="179"/>
      <c r="H39" s="7" t="s">
        <v>149</v>
      </c>
      <c r="I39" s="8">
        <v>1</v>
      </c>
      <c r="J39" s="76" t="b">
        <v>0</v>
      </c>
      <c r="K39" s="15"/>
      <c r="L39" s="7"/>
    </row>
    <row r="40" spans="1:12" s="29" customFormat="1" ht="25.5" x14ac:dyDescent="0.25">
      <c r="A40" s="179"/>
      <c r="B40" s="179"/>
      <c r="C40" s="192"/>
      <c r="D40" s="201"/>
      <c r="E40" s="189"/>
      <c r="F40" s="204"/>
      <c r="G40" s="179"/>
      <c r="H40" s="7" t="s">
        <v>150</v>
      </c>
      <c r="I40" s="8">
        <v>1</v>
      </c>
      <c r="J40" s="76" t="b">
        <v>0</v>
      </c>
      <c r="K40" s="15"/>
      <c r="L40" s="7"/>
    </row>
    <row r="41" spans="1:12" s="29" customFormat="1" ht="25.5" x14ac:dyDescent="0.25">
      <c r="A41" s="179"/>
      <c r="B41" s="179"/>
      <c r="C41" s="192"/>
      <c r="D41" s="201"/>
      <c r="E41" s="189"/>
      <c r="F41" s="204"/>
      <c r="G41" s="179"/>
      <c r="H41" s="7" t="s">
        <v>151</v>
      </c>
      <c r="I41" s="8">
        <v>2</v>
      </c>
      <c r="J41" s="76" t="b">
        <v>0</v>
      </c>
      <c r="K41" s="15"/>
      <c r="L41" s="7"/>
    </row>
    <row r="42" spans="1:12" s="29" customFormat="1" ht="38.25" x14ac:dyDescent="0.25">
      <c r="A42" s="180"/>
      <c r="B42" s="180"/>
      <c r="C42" s="193"/>
      <c r="D42" s="202"/>
      <c r="E42" s="190"/>
      <c r="F42" s="205"/>
      <c r="G42" s="180"/>
      <c r="H42" s="10" t="s">
        <v>152</v>
      </c>
      <c r="I42" s="11">
        <v>3</v>
      </c>
      <c r="J42" s="80" t="b">
        <v>1</v>
      </c>
      <c r="K42" s="18" t="s">
        <v>9</v>
      </c>
      <c r="L42" s="10" t="s">
        <v>481</v>
      </c>
    </row>
    <row r="43" spans="1:12" s="29" customFormat="1" ht="25.5" x14ac:dyDescent="0.25">
      <c r="A43" s="178" t="s">
        <v>104</v>
      </c>
      <c r="B43" s="178" t="s">
        <v>145</v>
      </c>
      <c r="C43" s="191" t="s">
        <v>153</v>
      </c>
      <c r="D43" s="200" t="s">
        <v>154</v>
      </c>
      <c r="E43" s="188" t="s">
        <v>155</v>
      </c>
      <c r="F43" s="182" t="s">
        <v>93</v>
      </c>
      <c r="G43" s="178" t="s">
        <v>94</v>
      </c>
      <c r="H43" s="4" t="s">
        <v>156</v>
      </c>
      <c r="I43" s="5">
        <v>0</v>
      </c>
      <c r="J43" s="81" t="b">
        <v>1</v>
      </c>
      <c r="K43" s="17" t="s">
        <v>9</v>
      </c>
      <c r="L43" s="4"/>
    </row>
    <row r="44" spans="1:12" s="29" customFormat="1" ht="51" x14ac:dyDescent="0.25">
      <c r="A44" s="179"/>
      <c r="B44" s="179"/>
      <c r="C44" s="192"/>
      <c r="D44" s="201"/>
      <c r="E44" s="189"/>
      <c r="F44" s="184"/>
      <c r="G44" s="179"/>
      <c r="H44" s="7" t="s">
        <v>157</v>
      </c>
      <c r="I44" s="8">
        <v>1</v>
      </c>
      <c r="J44" s="76" t="b">
        <v>0</v>
      </c>
      <c r="K44" s="15"/>
      <c r="L44" s="7"/>
    </row>
    <row r="45" spans="1:12" s="29" customFormat="1" ht="38.25" x14ac:dyDescent="0.25">
      <c r="A45" s="179"/>
      <c r="B45" s="179"/>
      <c r="C45" s="192"/>
      <c r="D45" s="201"/>
      <c r="E45" s="189"/>
      <c r="F45" s="184"/>
      <c r="G45" s="179"/>
      <c r="H45" s="7" t="s">
        <v>158</v>
      </c>
      <c r="I45" s="8">
        <v>2</v>
      </c>
      <c r="J45" s="76" t="b">
        <v>0</v>
      </c>
      <c r="K45" s="15"/>
      <c r="L45" s="7"/>
    </row>
    <row r="46" spans="1:12" s="29" customFormat="1" ht="38.25" x14ac:dyDescent="0.25">
      <c r="A46" s="180"/>
      <c r="B46" s="180"/>
      <c r="C46" s="193"/>
      <c r="D46" s="202"/>
      <c r="E46" s="190"/>
      <c r="F46" s="185"/>
      <c r="G46" s="180"/>
      <c r="H46" s="10" t="s">
        <v>159</v>
      </c>
      <c r="I46" s="11">
        <v>3</v>
      </c>
      <c r="J46" s="77" t="b">
        <v>0</v>
      </c>
      <c r="K46" s="18"/>
      <c r="L46" s="10"/>
    </row>
    <row r="47" spans="1:12" s="29" customFormat="1" ht="25.5" customHeight="1" x14ac:dyDescent="0.25">
      <c r="A47" s="178" t="s">
        <v>104</v>
      </c>
      <c r="B47" s="178" t="s">
        <v>145</v>
      </c>
      <c r="C47" s="191" t="s">
        <v>160</v>
      </c>
      <c r="D47" s="197" t="s">
        <v>161</v>
      </c>
      <c r="E47" s="194" t="s">
        <v>162</v>
      </c>
      <c r="F47" s="178" t="s">
        <v>163</v>
      </c>
      <c r="G47" s="178" t="s">
        <v>94</v>
      </c>
      <c r="H47" s="194" t="s">
        <v>164</v>
      </c>
      <c r="I47" s="32" t="s">
        <v>103</v>
      </c>
      <c r="J47" s="82" t="s">
        <v>24</v>
      </c>
      <c r="K47" s="32" t="s">
        <v>9</v>
      </c>
      <c r="L47" s="34" t="s">
        <v>483</v>
      </c>
    </row>
    <row r="48" spans="1:12" s="29" customFormat="1" x14ac:dyDescent="0.25">
      <c r="A48" s="179"/>
      <c r="B48" s="179"/>
      <c r="C48" s="192"/>
      <c r="D48" s="198"/>
      <c r="E48" s="195"/>
      <c r="F48" s="179"/>
      <c r="G48" s="179"/>
      <c r="H48" s="249"/>
      <c r="I48" s="40" t="s">
        <v>103</v>
      </c>
      <c r="J48" s="83" t="s">
        <v>44</v>
      </c>
      <c r="K48" s="40" t="s">
        <v>9</v>
      </c>
      <c r="L48" s="37" t="s">
        <v>482</v>
      </c>
    </row>
    <row r="49" spans="1:12" s="29" customFormat="1" x14ac:dyDescent="0.25">
      <c r="A49" s="179"/>
      <c r="B49" s="179"/>
      <c r="C49" s="192"/>
      <c r="D49" s="198"/>
      <c r="E49" s="195"/>
      <c r="F49" s="179"/>
      <c r="G49" s="179"/>
      <c r="H49" s="249"/>
      <c r="I49" s="40" t="s">
        <v>103</v>
      </c>
      <c r="J49" s="83"/>
      <c r="K49" s="40"/>
      <c r="L49" s="37"/>
    </row>
    <row r="50" spans="1:12" s="29" customFormat="1" x14ac:dyDescent="0.25">
      <c r="A50" s="179"/>
      <c r="B50" s="179"/>
      <c r="C50" s="192"/>
      <c r="D50" s="198"/>
      <c r="E50" s="195"/>
      <c r="F50" s="179"/>
      <c r="G50" s="179"/>
      <c r="H50" s="249"/>
      <c r="I50" s="40" t="s">
        <v>103</v>
      </c>
      <c r="J50" s="83"/>
      <c r="K50" s="40"/>
      <c r="L50" s="37"/>
    </row>
    <row r="51" spans="1:12" s="29" customFormat="1" ht="90" customHeight="1" x14ac:dyDescent="0.25">
      <c r="A51" s="180"/>
      <c r="B51" s="180"/>
      <c r="C51" s="193"/>
      <c r="D51" s="199"/>
      <c r="E51" s="196"/>
      <c r="F51" s="180"/>
      <c r="G51" s="180"/>
      <c r="H51" s="196"/>
      <c r="I51" s="32" t="s">
        <v>103</v>
      </c>
      <c r="J51" s="82"/>
      <c r="K51" s="32"/>
      <c r="L51" s="34"/>
    </row>
    <row r="52" spans="1:12" s="29" customFormat="1" ht="38.25" x14ac:dyDescent="0.25">
      <c r="A52" s="178" t="s">
        <v>104</v>
      </c>
      <c r="B52" s="178" t="s">
        <v>145</v>
      </c>
      <c r="C52" s="191">
        <v>4</v>
      </c>
      <c r="D52" s="200" t="s">
        <v>165</v>
      </c>
      <c r="E52" s="188" t="s">
        <v>166</v>
      </c>
      <c r="F52" s="182" t="s">
        <v>93</v>
      </c>
      <c r="G52" s="178" t="s">
        <v>94</v>
      </c>
      <c r="H52" s="46" t="s">
        <v>167</v>
      </c>
      <c r="I52" s="5">
        <v>0</v>
      </c>
      <c r="J52" s="81" t="b">
        <v>0</v>
      </c>
      <c r="K52" s="17"/>
      <c r="L52" s="4"/>
    </row>
    <row r="53" spans="1:12" s="29" customFormat="1" ht="25.5" x14ac:dyDescent="0.25">
      <c r="A53" s="179"/>
      <c r="B53" s="179"/>
      <c r="C53" s="192"/>
      <c r="D53" s="198"/>
      <c r="E53" s="195"/>
      <c r="F53" s="179"/>
      <c r="G53" s="179"/>
      <c r="H53" s="7" t="s">
        <v>168</v>
      </c>
      <c r="I53" s="31">
        <v>2</v>
      </c>
      <c r="J53" s="84" t="b">
        <v>0</v>
      </c>
      <c r="K53" s="32"/>
      <c r="L53" s="34"/>
    </row>
    <row r="54" spans="1:12" s="29" customFormat="1" ht="51" x14ac:dyDescent="0.25">
      <c r="A54" s="180"/>
      <c r="B54" s="180"/>
      <c r="C54" s="193"/>
      <c r="D54" s="202"/>
      <c r="E54" s="190"/>
      <c r="F54" s="185"/>
      <c r="G54" s="180"/>
      <c r="H54" s="10" t="s">
        <v>169</v>
      </c>
      <c r="I54" s="11">
        <v>3</v>
      </c>
      <c r="J54" s="80" t="b">
        <v>1</v>
      </c>
      <c r="K54" s="18" t="s">
        <v>9</v>
      </c>
      <c r="L54" s="4" t="s">
        <v>480</v>
      </c>
    </row>
    <row r="55" spans="1:12" ht="25.5" x14ac:dyDescent="0.25">
      <c r="A55" s="178" t="s">
        <v>104</v>
      </c>
      <c r="B55" s="178" t="s">
        <v>170</v>
      </c>
      <c r="C55" s="191" t="s">
        <v>171</v>
      </c>
      <c r="D55" s="200" t="s">
        <v>172</v>
      </c>
      <c r="E55" s="188" t="s">
        <v>173</v>
      </c>
      <c r="F55" s="182" t="s">
        <v>174</v>
      </c>
      <c r="G55" s="178" t="s">
        <v>94</v>
      </c>
      <c r="H55" s="100" t="s">
        <v>175</v>
      </c>
      <c r="I55" s="5">
        <v>0</v>
      </c>
      <c r="J55" s="75" t="b">
        <v>0</v>
      </c>
      <c r="K55" s="17"/>
      <c r="L55" s="4"/>
    </row>
    <row r="56" spans="1:12" ht="51" x14ac:dyDescent="0.25">
      <c r="A56" s="179"/>
      <c r="B56" s="179"/>
      <c r="C56" s="192"/>
      <c r="D56" s="201"/>
      <c r="E56" s="189"/>
      <c r="F56" s="184"/>
      <c r="G56" s="179"/>
      <c r="H56" s="102" t="s">
        <v>176</v>
      </c>
      <c r="I56" s="8">
        <v>1</v>
      </c>
      <c r="J56" s="76" t="b">
        <v>0</v>
      </c>
      <c r="K56" s="15"/>
      <c r="L56" s="7"/>
    </row>
    <row r="57" spans="1:12" ht="25.5" x14ac:dyDescent="0.25">
      <c r="A57" s="179"/>
      <c r="B57" s="179"/>
      <c r="C57" s="192"/>
      <c r="D57" s="201"/>
      <c r="E57" s="189"/>
      <c r="F57" s="184"/>
      <c r="G57" s="179"/>
      <c r="H57" s="7" t="s">
        <v>177</v>
      </c>
      <c r="I57" s="8">
        <v>1</v>
      </c>
      <c r="J57" s="76" t="b">
        <v>0</v>
      </c>
      <c r="K57" s="15"/>
      <c r="L57" s="7"/>
    </row>
    <row r="58" spans="1:12" ht="102" x14ac:dyDescent="0.25">
      <c r="A58" s="179"/>
      <c r="B58" s="179"/>
      <c r="C58" s="192"/>
      <c r="D58" s="201"/>
      <c r="E58" s="189"/>
      <c r="F58" s="184"/>
      <c r="G58" s="179"/>
      <c r="H58" s="7" t="s">
        <v>178</v>
      </c>
      <c r="I58" s="8">
        <v>2</v>
      </c>
      <c r="J58" s="78" t="b">
        <v>1</v>
      </c>
      <c r="K58" s="15" t="s">
        <v>9</v>
      </c>
      <c r="L58" s="7" t="s">
        <v>513</v>
      </c>
    </row>
    <row r="59" spans="1:12" ht="25.5" x14ac:dyDescent="0.25">
      <c r="A59" s="180"/>
      <c r="B59" s="180"/>
      <c r="C59" s="193"/>
      <c r="D59" s="202"/>
      <c r="E59" s="190"/>
      <c r="F59" s="185"/>
      <c r="G59" s="180"/>
      <c r="H59" s="10" t="s">
        <v>179</v>
      </c>
      <c r="I59" s="11">
        <v>3</v>
      </c>
      <c r="J59" s="77" t="b">
        <v>0</v>
      </c>
      <c r="K59" s="18"/>
      <c r="L59" s="10"/>
    </row>
    <row r="60" spans="1:12" ht="26.25" customHeight="1" x14ac:dyDescent="0.25">
      <c r="A60" s="178" t="s">
        <v>104</v>
      </c>
      <c r="B60" s="178" t="s">
        <v>170</v>
      </c>
      <c r="C60" s="191" t="s">
        <v>180</v>
      </c>
      <c r="D60" s="200" t="s">
        <v>181</v>
      </c>
      <c r="E60" s="188" t="s">
        <v>182</v>
      </c>
      <c r="F60" s="182" t="s">
        <v>93</v>
      </c>
      <c r="G60" s="178" t="s">
        <v>94</v>
      </c>
      <c r="H60" s="4" t="s">
        <v>183</v>
      </c>
      <c r="I60" s="5">
        <v>0</v>
      </c>
      <c r="J60" s="75" t="b">
        <v>0</v>
      </c>
      <c r="K60" s="17"/>
      <c r="L60" s="4"/>
    </row>
    <row r="61" spans="1:12" ht="55.5" customHeight="1" x14ac:dyDescent="0.25">
      <c r="A61" s="179"/>
      <c r="B61" s="179"/>
      <c r="C61" s="192"/>
      <c r="D61" s="201"/>
      <c r="E61" s="189"/>
      <c r="F61" s="184"/>
      <c r="G61" s="179"/>
      <c r="H61" s="7" t="s">
        <v>184</v>
      </c>
      <c r="I61" s="8">
        <v>1</v>
      </c>
      <c r="J61" s="78" t="b">
        <v>0</v>
      </c>
      <c r="K61" s="15"/>
      <c r="L61" s="7"/>
    </row>
    <row r="62" spans="1:12" ht="76.5" x14ac:dyDescent="0.25">
      <c r="A62" s="179"/>
      <c r="B62" s="179"/>
      <c r="C62" s="192"/>
      <c r="D62" s="201"/>
      <c r="E62" s="189"/>
      <c r="F62" s="184"/>
      <c r="G62" s="179"/>
      <c r="H62" s="7" t="s">
        <v>185</v>
      </c>
      <c r="I62" s="8">
        <v>2</v>
      </c>
      <c r="J62" s="76" t="b">
        <v>0</v>
      </c>
      <c r="K62" s="15"/>
      <c r="L62" s="7"/>
    </row>
    <row r="63" spans="1:12" ht="51" customHeight="1" x14ac:dyDescent="0.25">
      <c r="A63" s="180"/>
      <c r="B63" s="180"/>
      <c r="C63" s="193"/>
      <c r="D63" s="202"/>
      <c r="E63" s="190"/>
      <c r="F63" s="185"/>
      <c r="G63" s="180"/>
      <c r="H63" s="10" t="s">
        <v>186</v>
      </c>
      <c r="I63" s="11">
        <v>3</v>
      </c>
      <c r="J63" s="80" t="b">
        <v>1</v>
      </c>
      <c r="K63" s="18" t="s">
        <v>9</v>
      </c>
      <c r="L63" s="174" t="s">
        <v>484</v>
      </c>
    </row>
    <row r="64" spans="1:12" ht="25.5" x14ac:dyDescent="0.25">
      <c r="A64" s="178" t="s">
        <v>104</v>
      </c>
      <c r="B64" s="178" t="s">
        <v>170</v>
      </c>
      <c r="C64" s="191" t="s">
        <v>187</v>
      </c>
      <c r="D64" s="200" t="s">
        <v>188</v>
      </c>
      <c r="E64" s="188" t="s">
        <v>189</v>
      </c>
      <c r="F64" s="182" t="s">
        <v>174</v>
      </c>
      <c r="G64" s="178" t="s">
        <v>94</v>
      </c>
      <c r="H64" s="4" t="s">
        <v>190</v>
      </c>
      <c r="I64" s="5" t="s">
        <v>385</v>
      </c>
      <c r="J64" s="81" t="b">
        <v>0</v>
      </c>
      <c r="K64" s="17"/>
      <c r="L64" s="4"/>
    </row>
    <row r="65" spans="1:12" ht="25.5" x14ac:dyDescent="0.25">
      <c r="A65" s="179"/>
      <c r="B65" s="179"/>
      <c r="C65" s="192"/>
      <c r="D65" s="201"/>
      <c r="E65" s="189"/>
      <c r="F65" s="184"/>
      <c r="G65" s="179"/>
      <c r="H65" s="7" t="s">
        <v>191</v>
      </c>
      <c r="I65" s="8">
        <v>0</v>
      </c>
      <c r="J65" s="76" t="b">
        <v>1</v>
      </c>
      <c r="K65" s="15" t="s">
        <v>9</v>
      </c>
      <c r="L65" s="7" t="s">
        <v>507</v>
      </c>
    </row>
    <row r="66" spans="1:12" ht="27.75" customHeight="1" x14ac:dyDescent="0.25">
      <c r="A66" s="180"/>
      <c r="B66" s="180"/>
      <c r="C66" s="193"/>
      <c r="D66" s="202"/>
      <c r="E66" s="190"/>
      <c r="F66" s="185"/>
      <c r="G66" s="180"/>
      <c r="H66" s="10" t="s">
        <v>192</v>
      </c>
      <c r="I66" s="11">
        <v>3</v>
      </c>
      <c r="J66" s="77" t="b">
        <v>0</v>
      </c>
      <c r="K66" s="18"/>
      <c r="L66" s="10"/>
    </row>
    <row r="67" spans="1:12" ht="25.5" x14ac:dyDescent="0.25">
      <c r="A67" s="178" t="s">
        <v>104</v>
      </c>
      <c r="B67" s="178" t="s">
        <v>170</v>
      </c>
      <c r="C67" s="191" t="s">
        <v>193</v>
      </c>
      <c r="D67" s="200" t="s">
        <v>194</v>
      </c>
      <c r="E67" s="188" t="s">
        <v>195</v>
      </c>
      <c r="F67" s="182" t="s">
        <v>174</v>
      </c>
      <c r="G67" s="178" t="s">
        <v>94</v>
      </c>
      <c r="H67" s="4" t="s">
        <v>464</v>
      </c>
      <c r="I67" s="5" t="s">
        <v>385</v>
      </c>
      <c r="J67" s="81" t="b">
        <v>0</v>
      </c>
      <c r="K67" s="17"/>
      <c r="L67" s="4"/>
    </row>
    <row r="68" spans="1:12" x14ac:dyDescent="0.25">
      <c r="A68" s="179"/>
      <c r="B68" s="179"/>
      <c r="C68" s="192"/>
      <c r="D68" s="201"/>
      <c r="E68" s="189"/>
      <c r="F68" s="184"/>
      <c r="G68" s="179"/>
      <c r="H68" s="7" t="s">
        <v>191</v>
      </c>
      <c r="I68" s="8">
        <v>1</v>
      </c>
      <c r="J68" s="78" t="b">
        <v>0</v>
      </c>
      <c r="K68" s="15"/>
      <c r="L68" s="7"/>
    </row>
    <row r="69" spans="1:12" ht="39" customHeight="1" x14ac:dyDescent="0.25">
      <c r="A69" s="180"/>
      <c r="B69" s="180"/>
      <c r="C69" s="193"/>
      <c r="D69" s="202"/>
      <c r="E69" s="190"/>
      <c r="F69" s="185"/>
      <c r="G69" s="180"/>
      <c r="H69" s="10" t="s">
        <v>192</v>
      </c>
      <c r="I69" s="11">
        <v>3</v>
      </c>
      <c r="J69" s="80" t="b">
        <v>1</v>
      </c>
      <c r="K69" s="18" t="s">
        <v>9</v>
      </c>
      <c r="L69" s="10" t="s">
        <v>490</v>
      </c>
    </row>
    <row r="70" spans="1:12" ht="25.5" x14ac:dyDescent="0.25">
      <c r="A70" s="186" t="s">
        <v>104</v>
      </c>
      <c r="B70" s="186" t="s">
        <v>196</v>
      </c>
      <c r="C70" s="247" t="s">
        <v>197</v>
      </c>
      <c r="D70" s="200" t="s">
        <v>198</v>
      </c>
      <c r="E70" s="206" t="s">
        <v>199</v>
      </c>
      <c r="F70" s="182" t="s">
        <v>174</v>
      </c>
      <c r="G70" s="176" t="s">
        <v>94</v>
      </c>
      <c r="H70" s="4" t="s">
        <v>200</v>
      </c>
      <c r="I70" s="5" t="s">
        <v>103</v>
      </c>
      <c r="J70" s="81" t="b">
        <v>1</v>
      </c>
      <c r="K70" s="21" t="s">
        <v>9</v>
      </c>
      <c r="L70" s="19"/>
    </row>
    <row r="71" spans="1:12" ht="238.5" customHeight="1" x14ac:dyDescent="0.25">
      <c r="A71" s="187"/>
      <c r="B71" s="187"/>
      <c r="C71" s="248"/>
      <c r="D71" s="202"/>
      <c r="E71" s="207"/>
      <c r="F71" s="185"/>
      <c r="G71" s="181"/>
      <c r="H71" s="101" t="s">
        <v>201</v>
      </c>
      <c r="I71" s="11" t="s">
        <v>103</v>
      </c>
      <c r="J71" s="85" t="b">
        <v>0</v>
      </c>
      <c r="K71" s="16"/>
      <c r="L71" s="20"/>
    </row>
    <row r="72" spans="1:12" x14ac:dyDescent="0.25">
      <c r="A72" s="178" t="s">
        <v>104</v>
      </c>
      <c r="B72" s="178" t="s">
        <v>196</v>
      </c>
      <c r="C72" s="191" t="s">
        <v>202</v>
      </c>
      <c r="D72" s="200" t="s">
        <v>203</v>
      </c>
      <c r="E72" s="188" t="s">
        <v>204</v>
      </c>
      <c r="F72" s="182" t="s">
        <v>93</v>
      </c>
      <c r="G72" s="178" t="s">
        <v>94</v>
      </c>
      <c r="H72" s="100" t="s">
        <v>205</v>
      </c>
      <c r="I72" s="5">
        <v>0</v>
      </c>
      <c r="J72" s="86" t="b">
        <v>0</v>
      </c>
      <c r="K72" s="17"/>
      <c r="L72" s="4"/>
    </row>
    <row r="73" spans="1:12" ht="41.25" customHeight="1" x14ac:dyDescent="0.25">
      <c r="A73" s="179"/>
      <c r="B73" s="179"/>
      <c r="C73" s="192"/>
      <c r="D73" s="201"/>
      <c r="E73" s="189"/>
      <c r="F73" s="184"/>
      <c r="G73" s="179"/>
      <c r="H73" s="7" t="s">
        <v>206</v>
      </c>
      <c r="I73" s="8">
        <v>1</v>
      </c>
      <c r="J73" s="76" t="b">
        <v>0</v>
      </c>
      <c r="K73" s="15"/>
      <c r="L73" s="7"/>
    </row>
    <row r="74" spans="1:12" ht="46.5" customHeight="1" x14ac:dyDescent="0.25">
      <c r="A74" s="179"/>
      <c r="B74" s="179"/>
      <c r="C74" s="192"/>
      <c r="D74" s="201"/>
      <c r="E74" s="189"/>
      <c r="F74" s="184"/>
      <c r="G74" s="179"/>
      <c r="H74" s="7" t="s">
        <v>207</v>
      </c>
      <c r="I74" s="8">
        <v>2</v>
      </c>
      <c r="J74" s="78" t="b">
        <v>0</v>
      </c>
      <c r="K74" s="15"/>
      <c r="L74" s="7"/>
    </row>
    <row r="75" spans="1:12" ht="49.5" customHeight="1" x14ac:dyDescent="0.25">
      <c r="A75" s="180"/>
      <c r="B75" s="180"/>
      <c r="C75" s="193"/>
      <c r="D75" s="202"/>
      <c r="E75" s="190"/>
      <c r="F75" s="185"/>
      <c r="G75" s="180"/>
      <c r="H75" s="10" t="s">
        <v>208</v>
      </c>
      <c r="I75" s="11">
        <v>3</v>
      </c>
      <c r="J75" s="77" t="b">
        <v>1</v>
      </c>
      <c r="K75" s="18" t="s">
        <v>9</v>
      </c>
      <c r="L75" s="10" t="s">
        <v>508</v>
      </c>
    </row>
    <row r="76" spans="1:12" ht="21" customHeight="1" x14ac:dyDescent="0.25">
      <c r="A76" s="178" t="s">
        <v>104</v>
      </c>
      <c r="B76" s="178" t="s">
        <v>196</v>
      </c>
      <c r="C76" s="191" t="s">
        <v>209</v>
      </c>
      <c r="D76" s="200" t="s">
        <v>210</v>
      </c>
      <c r="E76" s="188" t="s">
        <v>211</v>
      </c>
      <c r="F76" s="182" t="s">
        <v>174</v>
      </c>
      <c r="G76" s="178" t="s">
        <v>94</v>
      </c>
      <c r="H76" s="4" t="s">
        <v>212</v>
      </c>
      <c r="I76" s="5" t="s">
        <v>385</v>
      </c>
      <c r="J76" s="75" t="b">
        <v>1</v>
      </c>
      <c r="K76" s="17" t="s">
        <v>9</v>
      </c>
      <c r="L76" s="4" t="s">
        <v>480</v>
      </c>
    </row>
    <row r="77" spans="1:12" ht="42" customHeight="1" x14ac:dyDescent="0.25">
      <c r="A77" s="179"/>
      <c r="B77" s="179"/>
      <c r="C77" s="192"/>
      <c r="D77" s="201"/>
      <c r="E77" s="189"/>
      <c r="F77" s="184"/>
      <c r="G77" s="179"/>
      <c r="H77" s="7" t="s">
        <v>213</v>
      </c>
      <c r="I77" s="8">
        <v>0</v>
      </c>
      <c r="J77" s="76" t="b">
        <v>0</v>
      </c>
      <c r="K77" s="15"/>
      <c r="L77" s="7"/>
    </row>
    <row r="78" spans="1:12" ht="38.25" customHeight="1" x14ac:dyDescent="0.25">
      <c r="A78" s="179"/>
      <c r="B78" s="179"/>
      <c r="C78" s="192"/>
      <c r="D78" s="201"/>
      <c r="E78" s="189"/>
      <c r="F78" s="184"/>
      <c r="G78" s="179"/>
      <c r="H78" s="7" t="s">
        <v>214</v>
      </c>
      <c r="I78" s="8">
        <v>0</v>
      </c>
      <c r="J78" s="78" t="b">
        <v>0</v>
      </c>
      <c r="K78" s="15"/>
      <c r="L78" s="7"/>
    </row>
    <row r="79" spans="1:12" ht="144.94999999999999" customHeight="1" x14ac:dyDescent="0.25">
      <c r="A79" s="180"/>
      <c r="B79" s="180"/>
      <c r="C79" s="193"/>
      <c r="D79" s="202"/>
      <c r="E79" s="190"/>
      <c r="F79" s="185"/>
      <c r="G79" s="180"/>
      <c r="H79" s="10" t="s">
        <v>192</v>
      </c>
      <c r="I79" s="11">
        <v>3</v>
      </c>
      <c r="J79" s="80" t="b">
        <v>0</v>
      </c>
      <c r="K79" s="18"/>
      <c r="L79" s="10"/>
    </row>
    <row r="80" spans="1:12" ht="38.25" x14ac:dyDescent="0.25">
      <c r="A80" s="176" t="s">
        <v>104</v>
      </c>
      <c r="B80" s="176" t="s">
        <v>196</v>
      </c>
      <c r="C80" s="243" t="s">
        <v>215</v>
      </c>
      <c r="D80" s="208" t="s">
        <v>216</v>
      </c>
      <c r="E80" s="206" t="s">
        <v>217</v>
      </c>
      <c r="F80" s="182" t="s">
        <v>93</v>
      </c>
      <c r="G80" s="176" t="s">
        <v>94</v>
      </c>
      <c r="H80" s="4" t="s">
        <v>218</v>
      </c>
      <c r="I80" s="21">
        <v>0</v>
      </c>
      <c r="J80" s="87" t="b">
        <v>0</v>
      </c>
      <c r="K80" s="21"/>
      <c r="L80" s="19"/>
    </row>
    <row r="81" spans="1:12" ht="25.5" x14ac:dyDescent="0.25">
      <c r="A81" s="177"/>
      <c r="B81" s="177"/>
      <c r="C81" s="244"/>
      <c r="D81" s="209"/>
      <c r="E81" s="211"/>
      <c r="F81" s="184"/>
      <c r="G81" s="177"/>
      <c r="H81" s="7" t="s">
        <v>219</v>
      </c>
      <c r="I81" s="23">
        <v>1</v>
      </c>
      <c r="J81" s="88" t="b">
        <v>0</v>
      </c>
      <c r="K81" s="23"/>
      <c r="L81" s="22"/>
    </row>
    <row r="82" spans="1:12" ht="25.5" x14ac:dyDescent="0.25">
      <c r="A82" s="177"/>
      <c r="B82" s="177"/>
      <c r="C82" s="244"/>
      <c r="D82" s="209"/>
      <c r="E82" s="211"/>
      <c r="F82" s="184"/>
      <c r="G82" s="177"/>
      <c r="H82" s="7" t="s">
        <v>220</v>
      </c>
      <c r="I82" s="23">
        <v>2</v>
      </c>
      <c r="J82" s="89" t="b">
        <v>0</v>
      </c>
      <c r="K82" s="23"/>
      <c r="L82" s="22"/>
    </row>
    <row r="83" spans="1:12" ht="13.5" customHeight="1" x14ac:dyDescent="0.25">
      <c r="A83" s="181"/>
      <c r="B83" s="181"/>
      <c r="C83" s="245"/>
      <c r="D83" s="210"/>
      <c r="E83" s="207"/>
      <c r="F83" s="185"/>
      <c r="G83" s="181"/>
      <c r="H83" s="10" t="s">
        <v>221</v>
      </c>
      <c r="I83" s="16">
        <v>3</v>
      </c>
      <c r="J83" s="85" t="b">
        <v>1</v>
      </c>
      <c r="K83" s="16" t="s">
        <v>9</v>
      </c>
      <c r="L83" s="20"/>
    </row>
    <row r="84" spans="1:12" ht="64.5" customHeight="1" x14ac:dyDescent="0.25">
      <c r="A84" s="178" t="s">
        <v>222</v>
      </c>
      <c r="B84" s="178" t="s">
        <v>223</v>
      </c>
      <c r="C84" s="191">
        <v>7</v>
      </c>
      <c r="D84" s="200" t="s">
        <v>224</v>
      </c>
      <c r="E84" s="188" t="s">
        <v>225</v>
      </c>
      <c r="F84" s="182" t="s">
        <v>174</v>
      </c>
      <c r="G84" s="178"/>
      <c r="H84" s="4" t="s">
        <v>226</v>
      </c>
      <c r="I84" s="5">
        <v>3</v>
      </c>
      <c r="J84" s="75" t="b">
        <v>1</v>
      </c>
      <c r="K84" s="17" t="s">
        <v>491</v>
      </c>
      <c r="L84" s="4"/>
    </row>
    <row r="85" spans="1:12" ht="64.5" customHeight="1" x14ac:dyDescent="0.25">
      <c r="A85" s="179"/>
      <c r="B85" s="179"/>
      <c r="C85" s="192"/>
      <c r="D85" s="201"/>
      <c r="E85" s="189"/>
      <c r="F85" s="184"/>
      <c r="G85" s="179"/>
      <c r="H85" s="7" t="s">
        <v>227</v>
      </c>
      <c r="I85" s="8">
        <v>1</v>
      </c>
      <c r="J85" s="76" t="b">
        <v>0</v>
      </c>
      <c r="K85" s="15"/>
      <c r="L85" s="7"/>
    </row>
    <row r="86" spans="1:12" ht="31.5" customHeight="1" x14ac:dyDescent="0.25">
      <c r="A86" s="178" t="s">
        <v>222</v>
      </c>
      <c r="B86" s="178" t="s">
        <v>223</v>
      </c>
      <c r="C86" s="191" t="s">
        <v>228</v>
      </c>
      <c r="D86" s="200" t="s">
        <v>229</v>
      </c>
      <c r="E86" s="188" t="s">
        <v>230</v>
      </c>
      <c r="F86" s="182" t="s">
        <v>174</v>
      </c>
      <c r="G86" s="178"/>
      <c r="H86" s="100" t="s">
        <v>231</v>
      </c>
      <c r="I86" s="5" t="s">
        <v>385</v>
      </c>
      <c r="J86" s="81" t="b">
        <v>0</v>
      </c>
      <c r="K86" s="17"/>
      <c r="L86" s="4"/>
    </row>
    <row r="87" spans="1:12" ht="51" x14ac:dyDescent="0.25">
      <c r="A87" s="179"/>
      <c r="B87" s="179"/>
      <c r="C87" s="192"/>
      <c r="D87" s="212"/>
      <c r="E87" s="213"/>
      <c r="F87" s="183"/>
      <c r="G87" s="179"/>
      <c r="H87" s="41" t="s">
        <v>232</v>
      </c>
      <c r="I87" s="42">
        <v>0</v>
      </c>
      <c r="J87" s="90" t="b">
        <v>0</v>
      </c>
      <c r="K87" s="43"/>
      <c r="L87" s="41"/>
    </row>
    <row r="88" spans="1:12" ht="28.5" customHeight="1" x14ac:dyDescent="0.25">
      <c r="A88" s="179"/>
      <c r="B88" s="179"/>
      <c r="C88" s="192"/>
      <c r="D88" s="201"/>
      <c r="E88" s="189"/>
      <c r="F88" s="184"/>
      <c r="G88" s="179"/>
      <c r="H88" s="7" t="s">
        <v>233</v>
      </c>
      <c r="I88" s="8">
        <v>1</v>
      </c>
      <c r="J88" s="78" t="b">
        <v>0</v>
      </c>
      <c r="K88" s="15"/>
      <c r="L88" s="7"/>
    </row>
    <row r="89" spans="1:12" ht="38.25" customHeight="1" x14ac:dyDescent="0.25">
      <c r="A89" s="179"/>
      <c r="B89" s="179"/>
      <c r="C89" s="192"/>
      <c r="D89" s="201"/>
      <c r="E89" s="189"/>
      <c r="F89" s="184"/>
      <c r="G89" s="179"/>
      <c r="H89" s="7" t="s">
        <v>234</v>
      </c>
      <c r="I89" s="8">
        <v>2</v>
      </c>
      <c r="J89" s="78" t="b">
        <v>1</v>
      </c>
      <c r="K89" s="15" t="s">
        <v>288</v>
      </c>
      <c r="L89" s="7" t="s">
        <v>509</v>
      </c>
    </row>
    <row r="90" spans="1:12" ht="40.5" customHeight="1" x14ac:dyDescent="0.25">
      <c r="A90" s="180"/>
      <c r="B90" s="180"/>
      <c r="C90" s="193"/>
      <c r="D90" s="202"/>
      <c r="E90" s="190"/>
      <c r="F90" s="185"/>
      <c r="G90" s="180"/>
      <c r="H90" s="101" t="s">
        <v>235</v>
      </c>
      <c r="I90" s="11">
        <v>3</v>
      </c>
      <c r="J90" s="77" t="b">
        <v>0</v>
      </c>
      <c r="K90" s="18"/>
      <c r="L90" s="10"/>
    </row>
    <row r="91" spans="1:12" ht="50.25" customHeight="1" x14ac:dyDescent="0.25">
      <c r="A91" s="25" t="s">
        <v>222</v>
      </c>
      <c r="B91" s="25" t="s">
        <v>223</v>
      </c>
      <c r="C91" s="47" t="s">
        <v>236</v>
      </c>
      <c r="D91" s="67" t="s">
        <v>237</v>
      </c>
      <c r="E91" s="26" t="s">
        <v>238</v>
      </c>
      <c r="F91" s="25" t="s">
        <v>239</v>
      </c>
      <c r="G91" s="26"/>
      <c r="H91" s="26" t="s">
        <v>387</v>
      </c>
      <c r="I91" s="48" t="s">
        <v>103</v>
      </c>
      <c r="J91" s="91" t="s">
        <v>500</v>
      </c>
      <c r="K91" s="25" t="s">
        <v>495</v>
      </c>
      <c r="L91" s="26"/>
    </row>
    <row r="92" spans="1:12" ht="25.5" x14ac:dyDescent="0.25">
      <c r="A92" s="178" t="s">
        <v>222</v>
      </c>
      <c r="B92" s="178" t="s">
        <v>223</v>
      </c>
      <c r="C92" s="191">
        <v>9</v>
      </c>
      <c r="D92" s="200" t="s">
        <v>240</v>
      </c>
      <c r="E92" s="188" t="s">
        <v>241</v>
      </c>
      <c r="F92" s="182" t="s">
        <v>174</v>
      </c>
      <c r="G92" s="178"/>
      <c r="H92" s="4" t="s">
        <v>242</v>
      </c>
      <c r="I92" s="5">
        <v>0</v>
      </c>
      <c r="J92" s="75" t="b">
        <v>0</v>
      </c>
      <c r="K92" s="17"/>
      <c r="L92" s="4"/>
    </row>
    <row r="93" spans="1:12" ht="38.25" x14ac:dyDescent="0.25">
      <c r="A93" s="179"/>
      <c r="B93" s="179"/>
      <c r="C93" s="192"/>
      <c r="D93" s="201"/>
      <c r="E93" s="189"/>
      <c r="F93" s="184"/>
      <c r="G93" s="179"/>
      <c r="H93" s="7" t="s">
        <v>243</v>
      </c>
      <c r="I93" s="8">
        <v>1</v>
      </c>
      <c r="J93" s="76" t="b">
        <v>0</v>
      </c>
      <c r="K93" s="15"/>
      <c r="L93" s="7"/>
    </row>
    <row r="94" spans="1:12" ht="25.5" x14ac:dyDescent="0.25">
      <c r="A94" s="179"/>
      <c r="B94" s="179"/>
      <c r="C94" s="192"/>
      <c r="D94" s="201"/>
      <c r="E94" s="189"/>
      <c r="F94" s="184"/>
      <c r="G94" s="179"/>
      <c r="H94" s="7" t="s">
        <v>244</v>
      </c>
      <c r="I94" s="8">
        <v>2</v>
      </c>
      <c r="J94" s="76" t="b">
        <v>1</v>
      </c>
      <c r="K94" s="15" t="s">
        <v>488</v>
      </c>
      <c r="L94" s="7" t="s">
        <v>501</v>
      </c>
    </row>
    <row r="95" spans="1:12" ht="25.5" x14ac:dyDescent="0.25">
      <c r="A95" s="180"/>
      <c r="B95" s="180"/>
      <c r="C95" s="193"/>
      <c r="D95" s="202"/>
      <c r="E95" s="190"/>
      <c r="F95" s="185"/>
      <c r="G95" s="180"/>
      <c r="H95" s="10" t="s">
        <v>245</v>
      </c>
      <c r="I95" s="11">
        <v>3</v>
      </c>
      <c r="J95" s="77" t="b">
        <v>0</v>
      </c>
      <c r="K95" s="18"/>
      <c r="L95" s="10"/>
    </row>
    <row r="96" spans="1:12" ht="57.75" customHeight="1" x14ac:dyDescent="0.25">
      <c r="A96" s="178" t="s">
        <v>222</v>
      </c>
      <c r="B96" s="178" t="s">
        <v>246</v>
      </c>
      <c r="C96" s="191" t="s">
        <v>247</v>
      </c>
      <c r="D96" s="200" t="s">
        <v>248</v>
      </c>
      <c r="E96" s="188" t="s">
        <v>249</v>
      </c>
      <c r="F96" s="182" t="s">
        <v>174</v>
      </c>
      <c r="G96" s="178" t="s">
        <v>250</v>
      </c>
      <c r="H96" s="46" t="s">
        <v>251</v>
      </c>
      <c r="I96" s="49" t="s">
        <v>385</v>
      </c>
      <c r="J96" s="75" t="b">
        <v>0</v>
      </c>
      <c r="K96" s="17"/>
      <c r="L96" s="4"/>
    </row>
    <row r="97" spans="1:12" ht="42" customHeight="1" x14ac:dyDescent="0.25">
      <c r="A97" s="179"/>
      <c r="B97" s="179"/>
      <c r="C97" s="192"/>
      <c r="D97" s="198"/>
      <c r="E97" s="195"/>
      <c r="F97" s="214"/>
      <c r="G97" s="179"/>
      <c r="H97" s="37" t="s">
        <v>252</v>
      </c>
      <c r="I97" s="35">
        <v>0</v>
      </c>
      <c r="J97" s="92" t="b">
        <v>0</v>
      </c>
      <c r="K97" s="32"/>
      <c r="L97" s="34"/>
    </row>
    <row r="98" spans="1:12" ht="42" customHeight="1" x14ac:dyDescent="0.25">
      <c r="A98" s="179"/>
      <c r="B98" s="179"/>
      <c r="C98" s="192"/>
      <c r="D98" s="198"/>
      <c r="E98" s="195"/>
      <c r="F98" s="214"/>
      <c r="G98" s="179"/>
      <c r="H98" s="37" t="s">
        <v>253</v>
      </c>
      <c r="I98" s="35">
        <v>1</v>
      </c>
      <c r="J98" s="93" t="b">
        <v>0</v>
      </c>
      <c r="K98" s="40"/>
      <c r="L98" s="37"/>
    </row>
    <row r="99" spans="1:12" ht="137.25" customHeight="1" x14ac:dyDescent="0.25">
      <c r="A99" s="180"/>
      <c r="B99" s="180"/>
      <c r="C99" s="193"/>
      <c r="D99" s="202"/>
      <c r="E99" s="190"/>
      <c r="F99" s="185"/>
      <c r="G99" s="180"/>
      <c r="H99" s="24" t="s">
        <v>254</v>
      </c>
      <c r="I99" s="50">
        <v>3</v>
      </c>
      <c r="J99" s="94" t="b">
        <v>1</v>
      </c>
      <c r="K99" s="33" t="s">
        <v>9</v>
      </c>
      <c r="L99" s="24" t="s">
        <v>510</v>
      </c>
    </row>
    <row r="100" spans="1:12" ht="57.6" customHeight="1" x14ac:dyDescent="0.25">
      <c r="A100" s="178" t="s">
        <v>222</v>
      </c>
      <c r="B100" s="178" t="s">
        <v>246</v>
      </c>
      <c r="C100" s="191" t="s">
        <v>255</v>
      </c>
      <c r="D100" s="200" t="s">
        <v>256</v>
      </c>
      <c r="E100" s="188" t="s">
        <v>257</v>
      </c>
      <c r="F100" s="182" t="s">
        <v>174</v>
      </c>
      <c r="G100" s="178"/>
      <c r="H100" s="46" t="s">
        <v>251</v>
      </c>
      <c r="I100" s="49" t="s">
        <v>385</v>
      </c>
      <c r="J100" s="75" t="b">
        <v>0</v>
      </c>
      <c r="K100" s="17"/>
      <c r="L100" s="4"/>
    </row>
    <row r="101" spans="1:12" ht="42" customHeight="1" x14ac:dyDescent="0.25">
      <c r="A101" s="179"/>
      <c r="B101" s="179"/>
      <c r="C101" s="192"/>
      <c r="D101" s="198"/>
      <c r="E101" s="195"/>
      <c r="F101" s="214"/>
      <c r="G101" s="179"/>
      <c r="H101" s="37" t="s">
        <v>252</v>
      </c>
      <c r="I101" s="35">
        <v>0</v>
      </c>
      <c r="J101" s="92" t="b">
        <v>0</v>
      </c>
      <c r="K101" s="32"/>
      <c r="L101" s="34"/>
    </row>
    <row r="102" spans="1:12" ht="42" customHeight="1" x14ac:dyDescent="0.25">
      <c r="A102" s="179"/>
      <c r="B102" s="179"/>
      <c r="C102" s="192"/>
      <c r="D102" s="198"/>
      <c r="E102" s="195"/>
      <c r="F102" s="214"/>
      <c r="G102" s="179"/>
      <c r="H102" s="37" t="s">
        <v>258</v>
      </c>
      <c r="I102" s="35">
        <v>1</v>
      </c>
      <c r="J102" s="93" t="b">
        <v>0</v>
      </c>
      <c r="K102" s="40"/>
      <c r="L102" s="37"/>
    </row>
    <row r="103" spans="1:12" ht="74.25" customHeight="1" x14ac:dyDescent="0.25">
      <c r="A103" s="180"/>
      <c r="B103" s="180"/>
      <c r="C103" s="193"/>
      <c r="D103" s="202"/>
      <c r="E103" s="190"/>
      <c r="F103" s="185"/>
      <c r="G103" s="180"/>
      <c r="H103" s="24" t="s">
        <v>254</v>
      </c>
      <c r="I103" s="50">
        <v>3</v>
      </c>
      <c r="J103" s="94" t="b">
        <v>1</v>
      </c>
      <c r="K103" s="33" t="s">
        <v>9</v>
      </c>
      <c r="L103" s="24" t="s">
        <v>485</v>
      </c>
    </row>
    <row r="104" spans="1:12" ht="27" customHeight="1" x14ac:dyDescent="0.25">
      <c r="A104" s="178" t="s">
        <v>222</v>
      </c>
      <c r="B104" s="178" t="s">
        <v>246</v>
      </c>
      <c r="C104" s="191" t="s">
        <v>259</v>
      </c>
      <c r="D104" s="200" t="s">
        <v>260</v>
      </c>
      <c r="E104" s="188" t="s">
        <v>261</v>
      </c>
      <c r="F104" s="182" t="s">
        <v>93</v>
      </c>
      <c r="G104" s="178"/>
      <c r="H104" s="103" t="s">
        <v>394</v>
      </c>
      <c r="I104" s="49" t="s">
        <v>103</v>
      </c>
      <c r="J104" s="81" t="b">
        <v>0</v>
      </c>
      <c r="K104" s="17"/>
      <c r="L104" s="4"/>
    </row>
    <row r="105" spans="1:12" ht="27" customHeight="1" x14ac:dyDescent="0.25">
      <c r="A105" s="179"/>
      <c r="B105" s="179"/>
      <c r="C105" s="192"/>
      <c r="D105" s="212"/>
      <c r="E105" s="213"/>
      <c r="F105" s="233"/>
      <c r="G105" s="179"/>
      <c r="H105" s="37" t="s">
        <v>263</v>
      </c>
      <c r="I105" s="35" t="s">
        <v>103</v>
      </c>
      <c r="J105" s="96" t="b">
        <v>0</v>
      </c>
      <c r="K105" s="43"/>
      <c r="L105" s="41"/>
    </row>
    <row r="106" spans="1:12" ht="27" customHeight="1" x14ac:dyDescent="0.25">
      <c r="A106" s="180"/>
      <c r="B106" s="180"/>
      <c r="C106" s="193"/>
      <c r="D106" s="202"/>
      <c r="E106" s="190"/>
      <c r="F106" s="185"/>
      <c r="G106" s="180"/>
      <c r="H106" s="101" t="s">
        <v>264</v>
      </c>
      <c r="I106" s="11" t="s">
        <v>103</v>
      </c>
      <c r="J106" s="77" t="b">
        <v>1</v>
      </c>
      <c r="K106" s="18" t="s">
        <v>9</v>
      </c>
      <c r="L106" s="10" t="s">
        <v>486</v>
      </c>
    </row>
    <row r="107" spans="1:12" ht="27" hidden="1" customHeight="1" x14ac:dyDescent="0.25">
      <c r="A107" s="218" t="s">
        <v>222</v>
      </c>
      <c r="B107" s="218" t="s">
        <v>246</v>
      </c>
      <c r="C107" s="215" t="s">
        <v>265</v>
      </c>
      <c r="D107" s="221" t="s">
        <v>266</v>
      </c>
      <c r="E107" s="224" t="s">
        <v>267</v>
      </c>
      <c r="F107" s="227" t="s">
        <v>163</v>
      </c>
      <c r="G107" s="250"/>
      <c r="H107" s="34" t="s">
        <v>268</v>
      </c>
      <c r="I107" s="31" t="s">
        <v>103</v>
      </c>
      <c r="J107" s="97" t="b">
        <v>0</v>
      </c>
      <c r="K107" s="32"/>
      <c r="L107" s="34"/>
    </row>
    <row r="108" spans="1:12" ht="27" hidden="1" customHeight="1" x14ac:dyDescent="0.25">
      <c r="A108" s="219"/>
      <c r="B108" s="219"/>
      <c r="C108" s="216"/>
      <c r="D108" s="222"/>
      <c r="E108" s="225"/>
      <c r="F108" s="228"/>
      <c r="G108" s="251"/>
      <c r="H108" s="51" t="s">
        <v>425</v>
      </c>
      <c r="I108" s="40" t="s">
        <v>103</v>
      </c>
      <c r="J108" s="93" t="b">
        <v>0</v>
      </c>
      <c r="K108" s="37"/>
      <c r="L108" s="37"/>
    </row>
    <row r="109" spans="1:12" ht="27" hidden="1" customHeight="1" x14ac:dyDescent="0.25">
      <c r="A109" s="219"/>
      <c r="B109" s="219"/>
      <c r="C109" s="216"/>
      <c r="D109" s="222"/>
      <c r="E109" s="225"/>
      <c r="F109" s="228"/>
      <c r="G109" s="251"/>
      <c r="H109" s="37" t="s">
        <v>269</v>
      </c>
      <c r="I109" s="35" t="s">
        <v>103</v>
      </c>
      <c r="J109" s="98" t="b">
        <v>0</v>
      </c>
      <c r="K109" s="40"/>
      <c r="L109" s="37"/>
    </row>
    <row r="110" spans="1:12" ht="27" hidden="1" customHeight="1" x14ac:dyDescent="0.25">
      <c r="A110" s="219"/>
      <c r="B110" s="219"/>
      <c r="C110" s="216"/>
      <c r="D110" s="222"/>
      <c r="E110" s="225"/>
      <c r="F110" s="228"/>
      <c r="G110" s="251"/>
      <c r="H110" s="37" t="s">
        <v>270</v>
      </c>
      <c r="I110" s="35" t="s">
        <v>103</v>
      </c>
      <c r="J110" s="98" t="b">
        <v>0</v>
      </c>
      <c r="K110" s="40"/>
      <c r="L110" s="37"/>
    </row>
    <row r="111" spans="1:12" ht="27" hidden="1" customHeight="1" x14ac:dyDescent="0.25">
      <c r="A111" s="219"/>
      <c r="B111" s="219"/>
      <c r="C111" s="216"/>
      <c r="D111" s="222"/>
      <c r="E111" s="225"/>
      <c r="F111" s="228"/>
      <c r="G111" s="251"/>
      <c r="H111" s="37" t="s">
        <v>271</v>
      </c>
      <c r="I111" s="35" t="s">
        <v>103</v>
      </c>
      <c r="J111" s="98" t="b">
        <v>0</v>
      </c>
      <c r="K111" s="40"/>
      <c r="L111" s="37"/>
    </row>
    <row r="112" spans="1:12" ht="27" hidden="1" customHeight="1" x14ac:dyDescent="0.25">
      <c r="A112" s="219"/>
      <c r="B112" s="219"/>
      <c r="C112" s="216"/>
      <c r="D112" s="222"/>
      <c r="E112" s="225"/>
      <c r="F112" s="228"/>
      <c r="G112" s="251"/>
      <c r="H112" s="37" t="s">
        <v>272</v>
      </c>
      <c r="I112" s="35" t="s">
        <v>103</v>
      </c>
      <c r="J112" s="98" t="b">
        <v>0</v>
      </c>
      <c r="K112" s="40"/>
      <c r="L112" s="37"/>
    </row>
    <row r="113" spans="1:12" hidden="1" x14ac:dyDescent="0.25">
      <c r="A113" s="220"/>
      <c r="B113" s="220"/>
      <c r="C113" s="217"/>
      <c r="D113" s="223"/>
      <c r="E113" s="226"/>
      <c r="F113" s="229"/>
      <c r="G113" s="252"/>
      <c r="H113" s="52" t="s">
        <v>388</v>
      </c>
      <c r="I113" s="50" t="s">
        <v>103</v>
      </c>
      <c r="J113" s="105"/>
      <c r="K113" s="44"/>
      <c r="L113" s="52"/>
    </row>
    <row r="114" spans="1:12" ht="48" customHeight="1" x14ac:dyDescent="0.25">
      <c r="A114" s="178" t="s">
        <v>273</v>
      </c>
      <c r="B114" s="178" t="s">
        <v>196</v>
      </c>
      <c r="C114" s="191" t="s">
        <v>274</v>
      </c>
      <c r="D114" s="200" t="s">
        <v>275</v>
      </c>
      <c r="E114" s="188" t="s">
        <v>276</v>
      </c>
      <c r="F114" s="182" t="s">
        <v>93</v>
      </c>
      <c r="G114" s="178" t="s">
        <v>277</v>
      </c>
      <c r="H114" s="53" t="s">
        <v>251</v>
      </c>
      <c r="I114" s="13" t="s">
        <v>385</v>
      </c>
      <c r="J114" s="75" t="b">
        <v>0</v>
      </c>
      <c r="K114" s="17"/>
      <c r="L114" s="4"/>
    </row>
    <row r="115" spans="1:12" ht="35.25" customHeight="1" x14ac:dyDescent="0.25">
      <c r="A115" s="179"/>
      <c r="B115" s="179"/>
      <c r="C115" s="192"/>
      <c r="D115" s="212"/>
      <c r="E115" s="213"/>
      <c r="F115" s="183"/>
      <c r="G115" s="179"/>
      <c r="H115" s="41" t="s">
        <v>278</v>
      </c>
      <c r="I115" s="42">
        <v>3</v>
      </c>
      <c r="J115" s="99" t="b">
        <v>0</v>
      </c>
      <c r="K115" s="43"/>
      <c r="L115" s="41"/>
    </row>
    <row r="116" spans="1:12" ht="35.25" customHeight="1" x14ac:dyDescent="0.25">
      <c r="A116" s="179"/>
      <c r="B116" s="179"/>
      <c r="C116" s="192"/>
      <c r="D116" s="201"/>
      <c r="E116" s="189"/>
      <c r="F116" s="184"/>
      <c r="G116" s="179"/>
      <c r="H116" s="7" t="s">
        <v>279</v>
      </c>
      <c r="I116" s="8">
        <v>2</v>
      </c>
      <c r="J116" s="76" t="b">
        <v>1</v>
      </c>
      <c r="K116" s="15" t="s">
        <v>502</v>
      </c>
      <c r="L116" s="7" t="s">
        <v>516</v>
      </c>
    </row>
    <row r="117" spans="1:12" ht="35.25" customHeight="1" x14ac:dyDescent="0.25">
      <c r="A117" s="179"/>
      <c r="B117" s="179"/>
      <c r="C117" s="192"/>
      <c r="D117" s="201"/>
      <c r="E117" s="189"/>
      <c r="F117" s="184"/>
      <c r="G117" s="179"/>
      <c r="H117" s="7" t="s">
        <v>280</v>
      </c>
      <c r="I117" s="8">
        <v>1</v>
      </c>
      <c r="J117" s="76" t="b">
        <v>0</v>
      </c>
      <c r="K117" s="15"/>
      <c r="L117" s="7"/>
    </row>
    <row r="118" spans="1:12" ht="59.45" customHeight="1" x14ac:dyDescent="0.25">
      <c r="A118" s="180"/>
      <c r="B118" s="180"/>
      <c r="C118" s="193"/>
      <c r="D118" s="202"/>
      <c r="E118" s="190"/>
      <c r="F118" s="185"/>
      <c r="G118" s="180"/>
      <c r="H118" s="10" t="s">
        <v>281</v>
      </c>
      <c r="I118" s="11">
        <v>0</v>
      </c>
      <c r="J118" s="77" t="b">
        <v>0</v>
      </c>
      <c r="K118" s="18"/>
      <c r="L118" s="10"/>
    </row>
    <row r="119" spans="1:12" ht="48" customHeight="1" x14ac:dyDescent="0.25">
      <c r="A119" s="178" t="s">
        <v>273</v>
      </c>
      <c r="B119" s="178" t="s">
        <v>196</v>
      </c>
      <c r="C119" s="191" t="s">
        <v>282</v>
      </c>
      <c r="D119" s="200" t="s">
        <v>283</v>
      </c>
      <c r="E119" s="188" t="s">
        <v>284</v>
      </c>
      <c r="F119" s="182" t="s">
        <v>93</v>
      </c>
      <c r="G119" s="178" t="s">
        <v>277</v>
      </c>
      <c r="H119" s="53" t="s">
        <v>251</v>
      </c>
      <c r="I119" s="13" t="s">
        <v>385</v>
      </c>
      <c r="J119" s="75" t="b">
        <v>1</v>
      </c>
      <c r="K119" s="17" t="s">
        <v>477</v>
      </c>
      <c r="L119" s="4"/>
    </row>
    <row r="120" spans="1:12" ht="35.25" customHeight="1" x14ac:dyDescent="0.25">
      <c r="A120" s="179"/>
      <c r="B120" s="179"/>
      <c r="C120" s="192"/>
      <c r="D120" s="212"/>
      <c r="E120" s="213"/>
      <c r="F120" s="183"/>
      <c r="G120" s="179"/>
      <c r="H120" s="41" t="s">
        <v>278</v>
      </c>
      <c r="I120" s="42">
        <v>3</v>
      </c>
      <c r="J120" s="99" t="b">
        <v>0</v>
      </c>
      <c r="K120" s="43"/>
      <c r="L120" s="41"/>
    </row>
    <row r="121" spans="1:12" ht="35.25" customHeight="1" x14ac:dyDescent="0.25">
      <c r="A121" s="179"/>
      <c r="B121" s="179"/>
      <c r="C121" s="192"/>
      <c r="D121" s="201"/>
      <c r="E121" s="189"/>
      <c r="F121" s="184"/>
      <c r="G121" s="179"/>
      <c r="H121" s="7" t="s">
        <v>279</v>
      </c>
      <c r="I121" s="8">
        <v>2</v>
      </c>
      <c r="J121" s="76" t="b">
        <v>0</v>
      </c>
      <c r="K121" s="15"/>
      <c r="L121" s="7"/>
    </row>
    <row r="122" spans="1:12" ht="35.25" customHeight="1" x14ac:dyDescent="0.25">
      <c r="A122" s="179"/>
      <c r="B122" s="179"/>
      <c r="C122" s="192"/>
      <c r="D122" s="201"/>
      <c r="E122" s="189"/>
      <c r="F122" s="184"/>
      <c r="G122" s="179"/>
      <c r="H122" s="7" t="s">
        <v>280</v>
      </c>
      <c r="I122" s="8">
        <v>1</v>
      </c>
      <c r="J122" s="76" t="b">
        <v>0</v>
      </c>
      <c r="K122" s="15"/>
      <c r="L122" s="7"/>
    </row>
    <row r="123" spans="1:12" ht="59.45" customHeight="1" x14ac:dyDescent="0.25">
      <c r="A123" s="180"/>
      <c r="B123" s="180"/>
      <c r="C123" s="193"/>
      <c r="D123" s="202"/>
      <c r="E123" s="190"/>
      <c r="F123" s="185"/>
      <c r="G123" s="180"/>
      <c r="H123" s="10" t="s">
        <v>281</v>
      </c>
      <c r="I123" s="11">
        <v>0</v>
      </c>
      <c r="J123" s="77" t="b">
        <v>0</v>
      </c>
      <c r="K123" s="18"/>
      <c r="L123" s="10"/>
    </row>
    <row r="124" spans="1:12" ht="35.25" customHeight="1" x14ac:dyDescent="0.25">
      <c r="A124" s="178" t="s">
        <v>273</v>
      </c>
      <c r="B124" s="178" t="s">
        <v>196</v>
      </c>
      <c r="C124" s="191" t="s">
        <v>285</v>
      </c>
      <c r="D124" s="200" t="s">
        <v>286</v>
      </c>
      <c r="E124" s="188" t="s">
        <v>287</v>
      </c>
      <c r="F124" s="182" t="s">
        <v>93</v>
      </c>
      <c r="G124" s="178" t="s">
        <v>288</v>
      </c>
      <c r="H124" s="53" t="s">
        <v>251</v>
      </c>
      <c r="I124" s="13" t="s">
        <v>385</v>
      </c>
      <c r="J124" s="75" t="b">
        <v>0</v>
      </c>
      <c r="K124" s="17"/>
      <c r="L124" s="4"/>
    </row>
    <row r="125" spans="1:12" ht="35.25" customHeight="1" x14ac:dyDescent="0.25">
      <c r="A125" s="179"/>
      <c r="B125" s="179"/>
      <c r="C125" s="192"/>
      <c r="D125" s="212"/>
      <c r="E125" s="213"/>
      <c r="F125" s="183"/>
      <c r="G125" s="179"/>
      <c r="H125" s="41" t="s">
        <v>289</v>
      </c>
      <c r="I125" s="42">
        <v>3</v>
      </c>
      <c r="J125" s="99" t="b">
        <v>0</v>
      </c>
      <c r="K125" s="43"/>
      <c r="L125" s="41"/>
    </row>
    <row r="126" spans="1:12" ht="35.25" customHeight="1" x14ac:dyDescent="0.25">
      <c r="A126" s="179"/>
      <c r="B126" s="179"/>
      <c r="C126" s="192"/>
      <c r="D126" s="201"/>
      <c r="E126" s="189"/>
      <c r="F126" s="184"/>
      <c r="G126" s="179"/>
      <c r="H126" s="7" t="s">
        <v>290</v>
      </c>
      <c r="I126" s="8">
        <v>2</v>
      </c>
      <c r="J126" s="76" t="b">
        <v>0</v>
      </c>
      <c r="K126" s="15"/>
      <c r="L126" s="7"/>
    </row>
    <row r="127" spans="1:12" ht="35.25" customHeight="1" x14ac:dyDescent="0.25">
      <c r="A127" s="179"/>
      <c r="B127" s="179"/>
      <c r="C127" s="192"/>
      <c r="D127" s="201"/>
      <c r="E127" s="189"/>
      <c r="F127" s="184"/>
      <c r="G127" s="179"/>
      <c r="H127" s="7" t="s">
        <v>291</v>
      </c>
      <c r="I127" s="8">
        <v>1</v>
      </c>
      <c r="J127" s="76" t="b">
        <v>1</v>
      </c>
      <c r="K127" s="15" t="s">
        <v>313</v>
      </c>
      <c r="L127" s="7" t="s">
        <v>518</v>
      </c>
    </row>
    <row r="128" spans="1:12" ht="59.45" customHeight="1" x14ac:dyDescent="0.25">
      <c r="A128" s="180"/>
      <c r="B128" s="180"/>
      <c r="C128" s="193"/>
      <c r="D128" s="202"/>
      <c r="E128" s="190"/>
      <c r="F128" s="185"/>
      <c r="G128" s="180"/>
      <c r="H128" s="10" t="s">
        <v>292</v>
      </c>
      <c r="I128" s="11">
        <v>0</v>
      </c>
      <c r="J128" s="77" t="b">
        <v>0</v>
      </c>
      <c r="K128" s="18"/>
      <c r="L128" s="10"/>
    </row>
    <row r="129" spans="1:12" ht="35.25" customHeight="1" x14ac:dyDescent="0.25">
      <c r="A129" s="178" t="s">
        <v>273</v>
      </c>
      <c r="B129" s="178" t="s">
        <v>196</v>
      </c>
      <c r="C129" s="191" t="s">
        <v>293</v>
      </c>
      <c r="D129" s="200" t="s">
        <v>294</v>
      </c>
      <c r="E129" s="188" t="s">
        <v>465</v>
      </c>
      <c r="F129" s="182" t="s">
        <v>93</v>
      </c>
      <c r="G129" s="178" t="s">
        <v>277</v>
      </c>
      <c r="H129" s="4" t="s">
        <v>251</v>
      </c>
      <c r="I129" s="5" t="s">
        <v>385</v>
      </c>
      <c r="J129" s="75" t="b">
        <v>1</v>
      </c>
      <c r="K129" s="17" t="s">
        <v>9</v>
      </c>
      <c r="L129" s="4"/>
    </row>
    <row r="130" spans="1:12" ht="35.25" customHeight="1" x14ac:dyDescent="0.25">
      <c r="A130" s="179"/>
      <c r="B130" s="179"/>
      <c r="C130" s="192"/>
      <c r="D130" s="212"/>
      <c r="E130" s="213"/>
      <c r="F130" s="183"/>
      <c r="G130" s="179"/>
      <c r="H130" s="41" t="s">
        <v>295</v>
      </c>
      <c r="I130" s="42">
        <v>3</v>
      </c>
      <c r="J130" s="99" t="b">
        <v>0</v>
      </c>
      <c r="K130" s="43"/>
      <c r="L130" s="41"/>
    </row>
    <row r="131" spans="1:12" ht="35.25" customHeight="1" x14ac:dyDescent="0.25">
      <c r="A131" s="179"/>
      <c r="B131" s="179"/>
      <c r="C131" s="192"/>
      <c r="D131" s="201"/>
      <c r="E131" s="189"/>
      <c r="F131" s="184"/>
      <c r="G131" s="179"/>
      <c r="H131" s="7" t="s">
        <v>296</v>
      </c>
      <c r="I131" s="8">
        <v>2</v>
      </c>
      <c r="J131" s="76" t="b">
        <v>0</v>
      </c>
      <c r="K131" s="15"/>
      <c r="L131" s="7"/>
    </row>
    <row r="132" spans="1:12" ht="35.25" customHeight="1" x14ac:dyDescent="0.25">
      <c r="A132" s="179"/>
      <c r="B132" s="179"/>
      <c r="C132" s="192"/>
      <c r="D132" s="201"/>
      <c r="E132" s="189"/>
      <c r="F132" s="184"/>
      <c r="G132" s="179"/>
      <c r="H132" s="7" t="s">
        <v>297</v>
      </c>
      <c r="I132" s="8">
        <v>1</v>
      </c>
      <c r="J132" s="76" t="b">
        <v>0</v>
      </c>
      <c r="K132" s="15"/>
      <c r="L132" s="7"/>
    </row>
    <row r="133" spans="1:12" ht="59.45" customHeight="1" x14ac:dyDescent="0.25">
      <c r="A133" s="180"/>
      <c r="B133" s="180"/>
      <c r="C133" s="193"/>
      <c r="D133" s="202"/>
      <c r="E133" s="190"/>
      <c r="F133" s="185"/>
      <c r="G133" s="180"/>
      <c r="H133" s="10" t="s">
        <v>298</v>
      </c>
      <c r="I133" s="11">
        <v>0</v>
      </c>
      <c r="J133" s="77" t="b">
        <v>0</v>
      </c>
      <c r="K133" s="18"/>
      <c r="L133" s="10"/>
    </row>
    <row r="134" spans="1:12" ht="35.25" customHeight="1" x14ac:dyDescent="0.25">
      <c r="A134" s="178" t="s">
        <v>273</v>
      </c>
      <c r="B134" s="178" t="s">
        <v>196</v>
      </c>
      <c r="C134" s="191" t="s">
        <v>299</v>
      </c>
      <c r="D134" s="200" t="s">
        <v>300</v>
      </c>
      <c r="E134" s="188" t="s">
        <v>461</v>
      </c>
      <c r="F134" s="182" t="s">
        <v>93</v>
      </c>
      <c r="G134" s="178" t="s">
        <v>277</v>
      </c>
      <c r="H134" s="4" t="s">
        <v>251</v>
      </c>
      <c r="I134" s="5" t="s">
        <v>385</v>
      </c>
      <c r="J134" s="75" t="b">
        <v>1</v>
      </c>
      <c r="K134" s="17" t="s">
        <v>9</v>
      </c>
      <c r="L134" s="4" t="s">
        <v>514</v>
      </c>
    </row>
    <row r="135" spans="1:12" ht="35.25" customHeight="1" x14ac:dyDescent="0.25">
      <c r="A135" s="179"/>
      <c r="B135" s="179"/>
      <c r="C135" s="192"/>
      <c r="D135" s="212"/>
      <c r="E135" s="213"/>
      <c r="F135" s="183"/>
      <c r="G135" s="179"/>
      <c r="H135" s="41" t="s">
        <v>295</v>
      </c>
      <c r="I135" s="42">
        <v>3</v>
      </c>
      <c r="J135" s="99" t="b">
        <v>0</v>
      </c>
      <c r="K135" s="43"/>
      <c r="L135" s="41"/>
    </row>
    <row r="136" spans="1:12" ht="35.25" customHeight="1" x14ac:dyDescent="0.25">
      <c r="A136" s="179"/>
      <c r="B136" s="179"/>
      <c r="C136" s="192"/>
      <c r="D136" s="201"/>
      <c r="E136" s="189"/>
      <c r="F136" s="184"/>
      <c r="G136" s="179"/>
      <c r="H136" s="7" t="s">
        <v>296</v>
      </c>
      <c r="I136" s="8">
        <v>2</v>
      </c>
      <c r="J136" s="76" t="b">
        <v>0</v>
      </c>
      <c r="K136" s="15"/>
      <c r="L136" s="7"/>
    </row>
    <row r="137" spans="1:12" ht="35.25" customHeight="1" x14ac:dyDescent="0.25">
      <c r="A137" s="179"/>
      <c r="B137" s="179"/>
      <c r="C137" s="192"/>
      <c r="D137" s="201"/>
      <c r="E137" s="189"/>
      <c r="F137" s="184"/>
      <c r="G137" s="179"/>
      <c r="H137" s="7" t="s">
        <v>297</v>
      </c>
      <c r="I137" s="8">
        <v>1</v>
      </c>
      <c r="J137" s="76" t="b">
        <v>0</v>
      </c>
      <c r="K137" s="15"/>
      <c r="L137" s="7"/>
    </row>
    <row r="138" spans="1:12" ht="59.45" customHeight="1" x14ac:dyDescent="0.25">
      <c r="A138" s="180"/>
      <c r="B138" s="180"/>
      <c r="C138" s="193"/>
      <c r="D138" s="202"/>
      <c r="E138" s="190"/>
      <c r="F138" s="185"/>
      <c r="G138" s="180"/>
      <c r="H138" s="10" t="s">
        <v>298</v>
      </c>
      <c r="I138" s="11">
        <v>0</v>
      </c>
      <c r="J138" s="77" t="b">
        <v>0</v>
      </c>
      <c r="K138" s="18"/>
      <c r="L138" s="10"/>
    </row>
    <row r="139" spans="1:12" ht="57.75" customHeight="1" x14ac:dyDescent="0.25">
      <c r="A139" s="55" t="s">
        <v>273</v>
      </c>
      <c r="B139" s="55" t="s">
        <v>196</v>
      </c>
      <c r="C139" s="54" t="s">
        <v>301</v>
      </c>
      <c r="D139" s="68" t="s">
        <v>302</v>
      </c>
      <c r="E139" s="56" t="s">
        <v>303</v>
      </c>
      <c r="F139" s="55" t="s">
        <v>239</v>
      </c>
      <c r="G139" s="26"/>
      <c r="H139" s="56" t="s">
        <v>387</v>
      </c>
      <c r="I139" s="48" t="s">
        <v>103</v>
      </c>
      <c r="J139" s="91" t="s">
        <v>517</v>
      </c>
      <c r="K139" s="25" t="s">
        <v>313</v>
      </c>
      <c r="L139" s="26"/>
    </row>
    <row r="140" spans="1:12" ht="38.25" x14ac:dyDescent="0.25">
      <c r="A140" s="178" t="s">
        <v>273</v>
      </c>
      <c r="B140" s="178" t="s">
        <v>196</v>
      </c>
      <c r="C140" s="191" t="s">
        <v>304</v>
      </c>
      <c r="D140" s="200" t="s">
        <v>305</v>
      </c>
      <c r="E140" s="188" t="s">
        <v>306</v>
      </c>
      <c r="F140" s="182" t="s">
        <v>93</v>
      </c>
      <c r="G140" s="178" t="s">
        <v>140</v>
      </c>
      <c r="H140" s="4" t="s">
        <v>295</v>
      </c>
      <c r="I140" s="5">
        <v>3</v>
      </c>
      <c r="J140" s="75" t="b">
        <v>0</v>
      </c>
      <c r="K140" s="17"/>
      <c r="L140" s="4"/>
    </row>
    <row r="141" spans="1:12" ht="25.5" x14ac:dyDescent="0.25">
      <c r="A141" s="179"/>
      <c r="B141" s="179"/>
      <c r="C141" s="192"/>
      <c r="D141" s="201"/>
      <c r="E141" s="189"/>
      <c r="F141" s="184"/>
      <c r="G141" s="179"/>
      <c r="H141" s="7" t="s">
        <v>296</v>
      </c>
      <c r="I141" s="8">
        <v>2</v>
      </c>
      <c r="J141" s="76" t="b">
        <v>0</v>
      </c>
      <c r="K141" s="15"/>
      <c r="L141" s="7"/>
    </row>
    <row r="142" spans="1:12" ht="25.5" x14ac:dyDescent="0.25">
      <c r="A142" s="179"/>
      <c r="B142" s="179"/>
      <c r="C142" s="192"/>
      <c r="D142" s="201"/>
      <c r="E142" s="189"/>
      <c r="F142" s="184"/>
      <c r="G142" s="179"/>
      <c r="H142" s="7" t="s">
        <v>297</v>
      </c>
      <c r="I142" s="8">
        <v>1</v>
      </c>
      <c r="J142" s="76" t="b">
        <v>1</v>
      </c>
      <c r="K142" s="15" t="s">
        <v>288</v>
      </c>
      <c r="L142" s="7" t="s">
        <v>515</v>
      </c>
    </row>
    <row r="143" spans="1:12" ht="25.5" x14ac:dyDescent="0.25">
      <c r="A143" s="179"/>
      <c r="B143" s="179"/>
      <c r="C143" s="192"/>
      <c r="D143" s="201"/>
      <c r="E143" s="189"/>
      <c r="F143" s="184"/>
      <c r="G143" s="179"/>
      <c r="H143" s="7" t="s">
        <v>298</v>
      </c>
      <c r="I143" s="8">
        <v>0</v>
      </c>
      <c r="J143" s="78" t="b">
        <v>0</v>
      </c>
      <c r="K143" s="15"/>
      <c r="L143" s="7"/>
    </row>
    <row r="144" spans="1:12" ht="25.5" x14ac:dyDescent="0.25">
      <c r="A144" s="180"/>
      <c r="B144" s="180"/>
      <c r="C144" s="193"/>
      <c r="D144" s="202"/>
      <c r="E144" s="190"/>
      <c r="F144" s="185"/>
      <c r="G144" s="180"/>
      <c r="H144" s="10" t="s">
        <v>251</v>
      </c>
      <c r="I144" s="11" t="s">
        <v>385</v>
      </c>
      <c r="J144" s="77" t="b">
        <v>0</v>
      </c>
      <c r="K144" s="18"/>
      <c r="L144" s="10"/>
    </row>
    <row r="145" spans="1:12" ht="38.25" x14ac:dyDescent="0.25">
      <c r="A145" s="178" t="s">
        <v>273</v>
      </c>
      <c r="B145" s="178" t="s">
        <v>196</v>
      </c>
      <c r="C145" s="191" t="s">
        <v>307</v>
      </c>
      <c r="D145" s="200" t="s">
        <v>308</v>
      </c>
      <c r="E145" s="188" t="s">
        <v>309</v>
      </c>
      <c r="F145" s="182" t="s">
        <v>93</v>
      </c>
      <c r="G145" s="178"/>
      <c r="H145" s="4" t="s">
        <v>295</v>
      </c>
      <c r="I145" s="5">
        <v>3</v>
      </c>
      <c r="J145" s="81" t="b">
        <v>0</v>
      </c>
      <c r="K145" s="17"/>
      <c r="L145" s="4"/>
    </row>
    <row r="146" spans="1:12" ht="63.75" x14ac:dyDescent="0.25">
      <c r="A146" s="179"/>
      <c r="B146" s="179"/>
      <c r="C146" s="192"/>
      <c r="D146" s="201"/>
      <c r="E146" s="189"/>
      <c r="F146" s="184"/>
      <c r="G146" s="179"/>
      <c r="H146" s="7" t="s">
        <v>296</v>
      </c>
      <c r="I146" s="8">
        <v>2</v>
      </c>
      <c r="J146" s="78" t="b">
        <v>1</v>
      </c>
      <c r="K146" s="15" t="s">
        <v>488</v>
      </c>
      <c r="L146" s="7" t="s">
        <v>489</v>
      </c>
    </row>
    <row r="147" spans="1:12" ht="25.5" x14ac:dyDescent="0.25">
      <c r="A147" s="179"/>
      <c r="B147" s="179"/>
      <c r="C147" s="192"/>
      <c r="D147" s="201"/>
      <c r="E147" s="189"/>
      <c r="F147" s="184"/>
      <c r="G147" s="179"/>
      <c r="H147" s="7" t="s">
        <v>297</v>
      </c>
      <c r="I147" s="8">
        <v>1</v>
      </c>
      <c r="J147" s="76" t="b">
        <v>0</v>
      </c>
      <c r="K147" s="15"/>
      <c r="L147" s="7"/>
    </row>
    <row r="148" spans="1:12" ht="25.5" x14ac:dyDescent="0.25">
      <c r="A148" s="179"/>
      <c r="B148" s="179"/>
      <c r="C148" s="192"/>
      <c r="D148" s="201"/>
      <c r="E148" s="189"/>
      <c r="F148" s="184"/>
      <c r="G148" s="179"/>
      <c r="H148" s="7" t="s">
        <v>298</v>
      </c>
      <c r="I148" s="8">
        <v>0</v>
      </c>
      <c r="J148" s="78" t="b">
        <v>0</v>
      </c>
      <c r="K148" s="15"/>
      <c r="L148" s="7"/>
    </row>
    <row r="149" spans="1:12" ht="25.5" x14ac:dyDescent="0.25">
      <c r="A149" s="180"/>
      <c r="B149" s="180"/>
      <c r="C149" s="193"/>
      <c r="D149" s="202"/>
      <c r="E149" s="190"/>
      <c r="F149" s="185"/>
      <c r="G149" s="180"/>
      <c r="H149" s="10" t="s">
        <v>251</v>
      </c>
      <c r="I149" s="11" t="s">
        <v>385</v>
      </c>
      <c r="J149" s="77" t="b">
        <v>0</v>
      </c>
      <c r="K149" s="18"/>
      <c r="L149" s="10"/>
    </row>
    <row r="150" spans="1:12" ht="38.25" x14ac:dyDescent="0.25">
      <c r="A150" s="178" t="s">
        <v>273</v>
      </c>
      <c r="B150" s="178" t="s">
        <v>196</v>
      </c>
      <c r="C150" s="191" t="s">
        <v>310</v>
      </c>
      <c r="D150" s="200" t="s">
        <v>311</v>
      </c>
      <c r="E150" s="188" t="s">
        <v>312</v>
      </c>
      <c r="F150" s="182" t="s">
        <v>93</v>
      </c>
      <c r="G150" s="178" t="s">
        <v>313</v>
      </c>
      <c r="H150" s="4" t="s">
        <v>295</v>
      </c>
      <c r="I150" s="5">
        <v>3</v>
      </c>
      <c r="J150" s="75" t="b">
        <v>1</v>
      </c>
      <c r="K150" s="17" t="s">
        <v>9</v>
      </c>
      <c r="L150" s="4" t="s">
        <v>487</v>
      </c>
    </row>
    <row r="151" spans="1:12" ht="25.5" x14ac:dyDescent="0.25">
      <c r="A151" s="179"/>
      <c r="B151" s="179"/>
      <c r="C151" s="192"/>
      <c r="D151" s="201"/>
      <c r="E151" s="189"/>
      <c r="F151" s="184"/>
      <c r="G151" s="179"/>
      <c r="H151" s="7" t="s">
        <v>296</v>
      </c>
      <c r="I151" s="8">
        <v>2</v>
      </c>
      <c r="J151" s="76" t="b">
        <v>0</v>
      </c>
      <c r="K151" s="15"/>
      <c r="L151" s="7"/>
    </row>
    <row r="152" spans="1:12" ht="25.5" x14ac:dyDescent="0.25">
      <c r="A152" s="179"/>
      <c r="B152" s="179"/>
      <c r="C152" s="192"/>
      <c r="D152" s="201"/>
      <c r="E152" s="189"/>
      <c r="F152" s="184"/>
      <c r="G152" s="179"/>
      <c r="H152" s="7" t="s">
        <v>297</v>
      </c>
      <c r="I152" s="8">
        <v>1</v>
      </c>
      <c r="J152" s="76" t="b">
        <v>0</v>
      </c>
      <c r="K152" s="15"/>
      <c r="L152" s="7"/>
    </row>
    <row r="153" spans="1:12" ht="25.5" x14ac:dyDescent="0.25">
      <c r="A153" s="179"/>
      <c r="B153" s="179"/>
      <c r="C153" s="192"/>
      <c r="D153" s="201"/>
      <c r="E153" s="189"/>
      <c r="F153" s="184"/>
      <c r="G153" s="179"/>
      <c r="H153" s="7" t="s">
        <v>298</v>
      </c>
      <c r="I153" s="8">
        <v>0</v>
      </c>
      <c r="J153" s="76" t="b">
        <v>0</v>
      </c>
      <c r="K153" s="15"/>
      <c r="L153" s="7"/>
    </row>
    <row r="154" spans="1:12" ht="25.5" x14ac:dyDescent="0.25">
      <c r="A154" s="180"/>
      <c r="B154" s="180"/>
      <c r="C154" s="193"/>
      <c r="D154" s="202"/>
      <c r="E154" s="190"/>
      <c r="F154" s="185"/>
      <c r="G154" s="180"/>
      <c r="H154" s="10" t="s">
        <v>251</v>
      </c>
      <c r="I154" s="11" t="s">
        <v>385</v>
      </c>
      <c r="J154" s="77" t="b">
        <v>0</v>
      </c>
      <c r="K154" s="18"/>
      <c r="L154" s="10"/>
    </row>
    <row r="155" spans="1:12" ht="46.5" customHeight="1" x14ac:dyDescent="0.25">
      <c r="A155" s="32" t="s">
        <v>273</v>
      </c>
      <c r="B155" s="32" t="s">
        <v>196</v>
      </c>
      <c r="C155" s="64" t="s">
        <v>314</v>
      </c>
      <c r="D155" s="66" t="s">
        <v>315</v>
      </c>
      <c r="E155" s="34" t="s">
        <v>316</v>
      </c>
      <c r="F155" s="32" t="s">
        <v>239</v>
      </c>
      <c r="G155" s="32"/>
      <c r="H155" s="34" t="s">
        <v>387</v>
      </c>
      <c r="I155" s="31" t="s">
        <v>103</v>
      </c>
      <c r="J155" s="95" t="s">
        <v>479</v>
      </c>
      <c r="K155" s="32" t="s">
        <v>488</v>
      </c>
      <c r="L155" s="34"/>
    </row>
    <row r="156" spans="1:12" ht="38.25" x14ac:dyDescent="0.25">
      <c r="A156" s="178" t="s">
        <v>273</v>
      </c>
      <c r="B156" s="178" t="s">
        <v>317</v>
      </c>
      <c r="C156" s="191" t="s">
        <v>318</v>
      </c>
      <c r="D156" s="200" t="s">
        <v>319</v>
      </c>
      <c r="E156" s="188" t="s">
        <v>320</v>
      </c>
      <c r="F156" s="182" t="s">
        <v>93</v>
      </c>
      <c r="G156" s="178" t="s">
        <v>321</v>
      </c>
      <c r="H156" s="100" t="s">
        <v>457</v>
      </c>
      <c r="I156" s="5">
        <v>3</v>
      </c>
      <c r="J156" s="75" t="b">
        <v>0</v>
      </c>
      <c r="K156" s="17"/>
      <c r="L156" s="4"/>
    </row>
    <row r="157" spans="1:12" ht="25.5" x14ac:dyDescent="0.25">
      <c r="A157" s="179"/>
      <c r="B157" s="179"/>
      <c r="C157" s="192"/>
      <c r="D157" s="201"/>
      <c r="E157" s="189"/>
      <c r="F157" s="184"/>
      <c r="G157" s="179"/>
      <c r="H157" s="102" t="s">
        <v>458</v>
      </c>
      <c r="I157" s="8">
        <v>2</v>
      </c>
      <c r="J157" s="78" t="b">
        <v>0</v>
      </c>
      <c r="K157" s="15"/>
      <c r="L157" s="7"/>
    </row>
    <row r="158" spans="1:12" ht="38.25" x14ac:dyDescent="0.25">
      <c r="A158" s="179"/>
      <c r="B158" s="179"/>
      <c r="C158" s="192"/>
      <c r="D158" s="201"/>
      <c r="E158" s="189"/>
      <c r="F158" s="184"/>
      <c r="G158" s="179"/>
      <c r="H158" s="102" t="s">
        <v>459</v>
      </c>
      <c r="I158" s="8">
        <v>1</v>
      </c>
      <c r="J158" s="76" t="b">
        <v>0</v>
      </c>
      <c r="K158" s="15"/>
      <c r="L158" s="7"/>
    </row>
    <row r="159" spans="1:12" ht="32.25" customHeight="1" x14ac:dyDescent="0.25">
      <c r="A159" s="179"/>
      <c r="B159" s="179"/>
      <c r="C159" s="192"/>
      <c r="D159" s="201"/>
      <c r="E159" s="189"/>
      <c r="F159" s="184"/>
      <c r="G159" s="179"/>
      <c r="H159" s="102" t="s">
        <v>398</v>
      </c>
      <c r="I159" s="8">
        <v>0</v>
      </c>
      <c r="J159" s="76" t="b">
        <v>0</v>
      </c>
      <c r="K159" s="15"/>
      <c r="L159" s="7"/>
    </row>
    <row r="160" spans="1:12" ht="75.75" customHeight="1" x14ac:dyDescent="0.25">
      <c r="A160" s="180"/>
      <c r="B160" s="180"/>
      <c r="C160" s="193"/>
      <c r="D160" s="202"/>
      <c r="E160" s="190"/>
      <c r="F160" s="185"/>
      <c r="G160" s="180"/>
      <c r="H160" s="101" t="s">
        <v>396</v>
      </c>
      <c r="I160" s="11" t="s">
        <v>385</v>
      </c>
      <c r="J160" s="77" t="b">
        <v>1</v>
      </c>
      <c r="K160" s="18" t="s">
        <v>477</v>
      </c>
      <c r="L160" s="10"/>
    </row>
    <row r="161" spans="1:12" ht="63.75" hidden="1" x14ac:dyDescent="0.25">
      <c r="A161" s="25" t="s">
        <v>273</v>
      </c>
      <c r="B161" s="25" t="s">
        <v>317</v>
      </c>
      <c r="C161" s="47" t="s">
        <v>322</v>
      </c>
      <c r="D161" s="67" t="s">
        <v>323</v>
      </c>
      <c r="E161" s="26" t="s">
        <v>324</v>
      </c>
      <c r="F161" s="25" t="s">
        <v>239</v>
      </c>
      <c r="G161" s="26"/>
      <c r="H161" s="26" t="s">
        <v>387</v>
      </c>
      <c r="I161" s="48" t="s">
        <v>103</v>
      </c>
      <c r="J161" s="91"/>
      <c r="K161" s="25"/>
      <c r="L161" s="26"/>
    </row>
    <row r="162" spans="1:12" ht="54" hidden="1" customHeight="1" x14ac:dyDescent="0.25">
      <c r="A162" s="25" t="s">
        <v>273</v>
      </c>
      <c r="B162" s="25" t="s">
        <v>317</v>
      </c>
      <c r="C162" s="47" t="s">
        <v>325</v>
      </c>
      <c r="D162" s="67" t="s">
        <v>326</v>
      </c>
      <c r="E162" s="26" t="s">
        <v>327</v>
      </c>
      <c r="F162" s="25" t="s">
        <v>239</v>
      </c>
      <c r="G162" s="26"/>
      <c r="H162" s="26" t="s">
        <v>387</v>
      </c>
      <c r="I162" s="48" t="s">
        <v>103</v>
      </c>
      <c r="J162" s="91"/>
      <c r="K162" s="25"/>
      <c r="L162" s="26"/>
    </row>
    <row r="163" spans="1:12" ht="153" hidden="1" x14ac:dyDescent="0.25">
      <c r="A163" s="25" t="s">
        <v>273</v>
      </c>
      <c r="B163" s="25" t="s">
        <v>317</v>
      </c>
      <c r="C163" s="47" t="s">
        <v>328</v>
      </c>
      <c r="D163" s="67" t="s">
        <v>329</v>
      </c>
      <c r="E163" s="26" t="s">
        <v>330</v>
      </c>
      <c r="F163" s="25" t="s">
        <v>239</v>
      </c>
      <c r="G163" s="26"/>
      <c r="H163" s="26" t="s">
        <v>387</v>
      </c>
      <c r="I163" s="48" t="s">
        <v>103</v>
      </c>
      <c r="J163" s="91"/>
      <c r="K163" s="25"/>
      <c r="L163" s="26"/>
    </row>
    <row r="164" spans="1:12" ht="76.5" x14ac:dyDescent="0.25">
      <c r="A164" s="178" t="s">
        <v>273</v>
      </c>
      <c r="B164" s="178" t="s">
        <v>317</v>
      </c>
      <c r="C164" s="191" t="s">
        <v>331</v>
      </c>
      <c r="D164" s="200" t="s">
        <v>332</v>
      </c>
      <c r="E164" s="188" t="s">
        <v>333</v>
      </c>
      <c r="F164" s="182" t="s">
        <v>93</v>
      </c>
      <c r="G164" s="176" t="s">
        <v>334</v>
      </c>
      <c r="H164" s="100" t="s">
        <v>399</v>
      </c>
      <c r="I164" s="5">
        <v>3</v>
      </c>
      <c r="J164" s="75" t="b">
        <v>1</v>
      </c>
      <c r="K164" s="17" t="s">
        <v>492</v>
      </c>
      <c r="L164" s="19" t="s">
        <v>493</v>
      </c>
    </row>
    <row r="165" spans="1:12" ht="38.25" x14ac:dyDescent="0.25">
      <c r="A165" s="179"/>
      <c r="B165" s="179"/>
      <c r="C165" s="192"/>
      <c r="D165" s="201"/>
      <c r="E165" s="189"/>
      <c r="F165" s="184"/>
      <c r="G165" s="177"/>
      <c r="H165" s="102" t="s">
        <v>400</v>
      </c>
      <c r="I165" s="8">
        <v>2</v>
      </c>
      <c r="J165" s="76" t="b">
        <v>0</v>
      </c>
      <c r="K165" s="15"/>
      <c r="L165" s="7"/>
    </row>
    <row r="166" spans="1:12" ht="38.25" x14ac:dyDescent="0.25">
      <c r="A166" s="179"/>
      <c r="B166" s="179"/>
      <c r="C166" s="192"/>
      <c r="D166" s="201"/>
      <c r="E166" s="189"/>
      <c r="F166" s="184"/>
      <c r="G166" s="177"/>
      <c r="H166" s="102" t="s">
        <v>402</v>
      </c>
      <c r="I166" s="8">
        <v>1</v>
      </c>
      <c r="J166" s="76" t="b">
        <v>0</v>
      </c>
      <c r="K166" s="15"/>
      <c r="L166" s="7"/>
    </row>
    <row r="167" spans="1:12" ht="25.5" x14ac:dyDescent="0.25">
      <c r="A167" s="179"/>
      <c r="B167" s="179"/>
      <c r="C167" s="192"/>
      <c r="D167" s="201"/>
      <c r="E167" s="189"/>
      <c r="F167" s="184"/>
      <c r="G167" s="177"/>
      <c r="H167" s="102" t="s">
        <v>401</v>
      </c>
      <c r="I167" s="8">
        <v>0</v>
      </c>
      <c r="J167" s="76" t="b">
        <v>0</v>
      </c>
      <c r="K167" s="15"/>
      <c r="L167" s="7"/>
    </row>
    <row r="168" spans="1:12" ht="30" customHeight="1" x14ac:dyDescent="0.25">
      <c r="A168" s="180"/>
      <c r="B168" s="180"/>
      <c r="C168" s="193"/>
      <c r="D168" s="202"/>
      <c r="E168" s="190"/>
      <c r="F168" s="185"/>
      <c r="G168" s="181"/>
      <c r="H168" s="101" t="s">
        <v>397</v>
      </c>
      <c r="I168" s="11" t="s">
        <v>385</v>
      </c>
      <c r="J168" s="80" t="b">
        <v>0</v>
      </c>
      <c r="K168" s="18"/>
      <c r="L168" s="10"/>
    </row>
    <row r="169" spans="1:12" ht="63.75" x14ac:dyDescent="0.25">
      <c r="A169" s="25" t="s">
        <v>273</v>
      </c>
      <c r="B169" s="25" t="s">
        <v>317</v>
      </c>
      <c r="C169" s="47" t="s">
        <v>335</v>
      </c>
      <c r="D169" s="67" t="s">
        <v>336</v>
      </c>
      <c r="E169" s="26" t="s">
        <v>324</v>
      </c>
      <c r="F169" s="25" t="s">
        <v>239</v>
      </c>
      <c r="G169" s="26"/>
      <c r="H169" s="26" t="s">
        <v>387</v>
      </c>
      <c r="I169" s="48" t="s">
        <v>103</v>
      </c>
      <c r="J169" s="91" t="s">
        <v>494</v>
      </c>
      <c r="K169" s="25" t="s">
        <v>495</v>
      </c>
      <c r="L169" s="26"/>
    </row>
    <row r="170" spans="1:12" ht="51" x14ac:dyDescent="0.25">
      <c r="A170" s="25" t="s">
        <v>273</v>
      </c>
      <c r="B170" s="25" t="s">
        <v>317</v>
      </c>
      <c r="C170" s="47" t="s">
        <v>337</v>
      </c>
      <c r="D170" s="67" t="s">
        <v>338</v>
      </c>
      <c r="E170" s="26" t="s">
        <v>327</v>
      </c>
      <c r="F170" s="25" t="s">
        <v>239</v>
      </c>
      <c r="G170" s="25" t="s">
        <v>339</v>
      </c>
      <c r="H170" s="26" t="s">
        <v>387</v>
      </c>
      <c r="I170" s="48" t="s">
        <v>103</v>
      </c>
      <c r="J170" s="91" t="s">
        <v>103</v>
      </c>
      <c r="K170" s="25" t="s">
        <v>495</v>
      </c>
      <c r="L170" s="26"/>
    </row>
    <row r="171" spans="1:12" ht="143.25" hidden="1" customHeight="1" x14ac:dyDescent="0.25">
      <c r="A171" s="25" t="s">
        <v>273</v>
      </c>
      <c r="B171" s="25" t="s">
        <v>317</v>
      </c>
      <c r="C171" s="47" t="s">
        <v>340</v>
      </c>
      <c r="D171" s="67" t="s">
        <v>341</v>
      </c>
      <c r="E171" s="26" t="s">
        <v>342</v>
      </c>
      <c r="F171" s="25" t="s">
        <v>239</v>
      </c>
      <c r="G171" s="26"/>
      <c r="H171" s="26" t="s">
        <v>387</v>
      </c>
      <c r="I171" s="48" t="s">
        <v>103</v>
      </c>
      <c r="J171" s="91"/>
      <c r="K171" s="25"/>
      <c r="L171" s="26"/>
    </row>
    <row r="172" spans="1:12" ht="24.75" customHeight="1" x14ac:dyDescent="0.25">
      <c r="A172" s="176" t="s">
        <v>273</v>
      </c>
      <c r="B172" s="176" t="s">
        <v>317</v>
      </c>
      <c r="C172" s="243">
        <v>16</v>
      </c>
      <c r="D172" s="208" t="s">
        <v>343</v>
      </c>
      <c r="E172" s="188" t="s">
        <v>344</v>
      </c>
      <c r="F172" s="230" t="s">
        <v>93</v>
      </c>
      <c r="G172" s="178" t="s">
        <v>345</v>
      </c>
      <c r="H172" s="19" t="s">
        <v>389</v>
      </c>
      <c r="I172" s="21">
        <v>3</v>
      </c>
      <c r="J172" s="87" t="b">
        <v>0</v>
      </c>
      <c r="K172" s="21"/>
      <c r="L172" s="4"/>
    </row>
    <row r="173" spans="1:12" ht="24.75" customHeight="1" x14ac:dyDescent="0.25">
      <c r="A173" s="177"/>
      <c r="B173" s="177"/>
      <c r="C173" s="244"/>
      <c r="D173" s="209"/>
      <c r="E173" s="189"/>
      <c r="F173" s="231"/>
      <c r="G173" s="179"/>
      <c r="H173" s="22" t="s">
        <v>346</v>
      </c>
      <c r="I173" s="23">
        <v>2</v>
      </c>
      <c r="J173" s="88" t="b">
        <v>1</v>
      </c>
      <c r="K173" s="23" t="s">
        <v>345</v>
      </c>
      <c r="L173" s="22" t="s">
        <v>496</v>
      </c>
    </row>
    <row r="174" spans="1:12" ht="24.75" customHeight="1" x14ac:dyDescent="0.25">
      <c r="A174" s="177"/>
      <c r="B174" s="177"/>
      <c r="C174" s="244"/>
      <c r="D174" s="209"/>
      <c r="E174" s="189"/>
      <c r="F174" s="231"/>
      <c r="G174" s="179"/>
      <c r="H174" s="22" t="s">
        <v>390</v>
      </c>
      <c r="I174" s="23">
        <v>1</v>
      </c>
      <c r="J174" s="88" t="b">
        <v>0</v>
      </c>
      <c r="K174" s="23"/>
      <c r="L174" s="22"/>
    </row>
    <row r="175" spans="1:12" ht="24.75" customHeight="1" x14ac:dyDescent="0.25">
      <c r="A175" s="181"/>
      <c r="B175" s="181"/>
      <c r="C175" s="245"/>
      <c r="D175" s="210"/>
      <c r="E175" s="190"/>
      <c r="F175" s="232"/>
      <c r="G175" s="180"/>
      <c r="H175" s="20" t="s">
        <v>347</v>
      </c>
      <c r="I175" s="11">
        <v>0</v>
      </c>
      <c r="J175" s="80" t="b">
        <v>0</v>
      </c>
      <c r="K175" s="16"/>
      <c r="L175" s="20"/>
    </row>
    <row r="176" spans="1:12" ht="24.75" customHeight="1" x14ac:dyDescent="0.25">
      <c r="A176" s="176" t="s">
        <v>273</v>
      </c>
      <c r="B176" s="176" t="s">
        <v>317</v>
      </c>
      <c r="C176" s="243">
        <v>17</v>
      </c>
      <c r="D176" s="208" t="s">
        <v>348</v>
      </c>
      <c r="E176" s="188" t="s">
        <v>349</v>
      </c>
      <c r="F176" s="230" t="s">
        <v>93</v>
      </c>
      <c r="G176" s="178" t="s">
        <v>345</v>
      </c>
      <c r="H176" s="19" t="s">
        <v>391</v>
      </c>
      <c r="I176" s="21">
        <v>3</v>
      </c>
      <c r="J176" s="87" t="b">
        <v>0</v>
      </c>
      <c r="K176" s="21"/>
      <c r="L176" s="4"/>
    </row>
    <row r="177" spans="1:12" ht="24.75" customHeight="1" x14ac:dyDescent="0.25">
      <c r="A177" s="177"/>
      <c r="B177" s="177"/>
      <c r="C177" s="244"/>
      <c r="D177" s="209"/>
      <c r="E177" s="189"/>
      <c r="F177" s="231"/>
      <c r="G177" s="179"/>
      <c r="H177" s="22" t="s">
        <v>350</v>
      </c>
      <c r="I177" s="23">
        <v>2</v>
      </c>
      <c r="J177" s="88" t="b">
        <v>0</v>
      </c>
      <c r="K177" s="23"/>
      <c r="L177" s="22"/>
    </row>
    <row r="178" spans="1:12" ht="24.75" customHeight="1" x14ac:dyDescent="0.25">
      <c r="A178" s="177"/>
      <c r="B178" s="177"/>
      <c r="C178" s="244"/>
      <c r="D178" s="209"/>
      <c r="E178" s="189"/>
      <c r="F178" s="231"/>
      <c r="G178" s="179"/>
      <c r="H178" s="22" t="s">
        <v>392</v>
      </c>
      <c r="I178" s="23">
        <v>1</v>
      </c>
      <c r="J178" s="88" t="b">
        <v>1</v>
      </c>
      <c r="K178" s="23" t="s">
        <v>345</v>
      </c>
      <c r="L178" s="22" t="s">
        <v>497</v>
      </c>
    </row>
    <row r="179" spans="1:12" ht="100.5" customHeight="1" x14ac:dyDescent="0.25">
      <c r="A179" s="181"/>
      <c r="B179" s="181"/>
      <c r="C179" s="245"/>
      <c r="D179" s="210"/>
      <c r="E179" s="190"/>
      <c r="F179" s="232"/>
      <c r="G179" s="180"/>
      <c r="H179" s="20" t="s">
        <v>347</v>
      </c>
      <c r="I179" s="11">
        <v>0</v>
      </c>
      <c r="J179" s="80" t="b">
        <v>0</v>
      </c>
      <c r="K179" s="16"/>
      <c r="L179" s="20"/>
    </row>
    <row r="180" spans="1:12" ht="38.25" x14ac:dyDescent="0.25">
      <c r="A180" s="176" t="s">
        <v>273</v>
      </c>
      <c r="B180" s="176" t="s">
        <v>317</v>
      </c>
      <c r="C180" s="243" t="s">
        <v>351</v>
      </c>
      <c r="D180" s="208" t="s">
        <v>352</v>
      </c>
      <c r="E180" s="206" t="s">
        <v>353</v>
      </c>
      <c r="F180" s="230" t="s">
        <v>93</v>
      </c>
      <c r="G180" s="178" t="s">
        <v>354</v>
      </c>
      <c r="H180" s="100" t="s">
        <v>355</v>
      </c>
      <c r="I180" s="21">
        <v>0</v>
      </c>
      <c r="J180" s="87" t="b">
        <v>0</v>
      </c>
      <c r="K180" s="21"/>
      <c r="L180" s="4"/>
    </row>
    <row r="181" spans="1:12" ht="25.5" x14ac:dyDescent="0.25">
      <c r="A181" s="177"/>
      <c r="B181" s="177"/>
      <c r="C181" s="244"/>
      <c r="D181" s="209"/>
      <c r="E181" s="211"/>
      <c r="F181" s="231"/>
      <c r="G181" s="179"/>
      <c r="H181" s="7" t="s">
        <v>356</v>
      </c>
      <c r="I181" s="23" t="s">
        <v>385</v>
      </c>
      <c r="J181" s="88" t="b">
        <v>0</v>
      </c>
      <c r="K181" s="23"/>
      <c r="L181" s="22"/>
    </row>
    <row r="182" spans="1:12" ht="25.5" x14ac:dyDescent="0.25">
      <c r="A182" s="181"/>
      <c r="B182" s="181"/>
      <c r="C182" s="245"/>
      <c r="D182" s="210"/>
      <c r="E182" s="207"/>
      <c r="F182" s="232"/>
      <c r="G182" s="180"/>
      <c r="H182" s="101" t="s">
        <v>357</v>
      </c>
      <c r="I182" s="16">
        <v>3</v>
      </c>
      <c r="J182" s="79" t="b">
        <v>1</v>
      </c>
      <c r="K182" s="16" t="s">
        <v>498</v>
      </c>
      <c r="L182" s="20"/>
    </row>
    <row r="183" spans="1:12" hidden="1" x14ac:dyDescent="0.25">
      <c r="A183" s="176" t="s">
        <v>273</v>
      </c>
      <c r="B183" s="176" t="s">
        <v>317</v>
      </c>
      <c r="C183" s="243" t="s">
        <v>358</v>
      </c>
      <c r="D183" s="208" t="s">
        <v>359</v>
      </c>
      <c r="E183" s="206" t="s">
        <v>360</v>
      </c>
      <c r="F183" s="230" t="s">
        <v>93</v>
      </c>
      <c r="G183" s="178" t="s">
        <v>354</v>
      </c>
      <c r="H183" s="4" t="s">
        <v>262</v>
      </c>
      <c r="I183" s="21">
        <v>1</v>
      </c>
      <c r="J183" s="87" t="b">
        <v>0</v>
      </c>
      <c r="K183" s="21"/>
      <c r="L183" s="4"/>
    </row>
    <row r="184" spans="1:12" ht="20.25" hidden="1" customHeight="1" x14ac:dyDescent="0.25">
      <c r="A184" s="177"/>
      <c r="B184" s="177"/>
      <c r="C184" s="244"/>
      <c r="D184" s="209"/>
      <c r="E184" s="211"/>
      <c r="F184" s="231"/>
      <c r="G184" s="179"/>
      <c r="H184" s="7" t="s">
        <v>361</v>
      </c>
      <c r="I184" s="23">
        <v>0</v>
      </c>
      <c r="J184" s="88" t="b">
        <v>0</v>
      </c>
      <c r="K184" s="23"/>
      <c r="L184" s="22"/>
    </row>
    <row r="185" spans="1:12" ht="123" hidden="1" customHeight="1" x14ac:dyDescent="0.25">
      <c r="A185" s="177"/>
      <c r="B185" s="177"/>
      <c r="C185" s="244"/>
      <c r="D185" s="209"/>
      <c r="E185" s="211"/>
      <c r="F185" s="231"/>
      <c r="G185" s="179"/>
      <c r="H185" s="7" t="s">
        <v>362</v>
      </c>
      <c r="I185" s="23">
        <v>2</v>
      </c>
      <c r="J185" s="88" t="b">
        <v>0</v>
      </c>
      <c r="K185" s="23"/>
      <c r="L185" s="16"/>
    </row>
    <row r="186" spans="1:12" ht="12.75" customHeight="1" x14ac:dyDescent="0.25">
      <c r="A186" s="182" t="s">
        <v>273</v>
      </c>
      <c r="B186" s="182" t="s">
        <v>317</v>
      </c>
      <c r="C186" s="235" t="s">
        <v>363</v>
      </c>
      <c r="D186" s="239" t="s">
        <v>364</v>
      </c>
      <c r="E186" s="188" t="s">
        <v>365</v>
      </c>
      <c r="F186" s="230" t="s">
        <v>174</v>
      </c>
      <c r="G186" s="178"/>
      <c r="H186" s="100" t="s">
        <v>415</v>
      </c>
      <c r="I186" s="5">
        <v>3</v>
      </c>
      <c r="J186" s="81" t="b">
        <v>1</v>
      </c>
      <c r="K186" s="17" t="s">
        <v>495</v>
      </c>
      <c r="L186" s="17" t="s">
        <v>511</v>
      </c>
    </row>
    <row r="187" spans="1:12" ht="28.5" customHeight="1" x14ac:dyDescent="0.25">
      <c r="A187" s="183"/>
      <c r="B187" s="183"/>
      <c r="C187" s="236"/>
      <c r="D187" s="240"/>
      <c r="E187" s="213"/>
      <c r="F187" s="234"/>
      <c r="G187" s="179"/>
      <c r="H187" s="108" t="s">
        <v>414</v>
      </c>
      <c r="I187" s="42">
        <v>2</v>
      </c>
      <c r="J187" s="90" t="b">
        <v>0</v>
      </c>
      <c r="K187" s="43"/>
      <c r="L187" s="43"/>
    </row>
    <row r="188" spans="1:12" ht="34.5" customHeight="1" x14ac:dyDescent="0.25">
      <c r="A188" s="183"/>
      <c r="B188" s="183"/>
      <c r="C188" s="236"/>
      <c r="D188" s="240"/>
      <c r="E188" s="213"/>
      <c r="F188" s="234"/>
      <c r="G188" s="179"/>
      <c r="H188" s="108" t="s">
        <v>413</v>
      </c>
      <c r="I188" s="42">
        <v>1</v>
      </c>
      <c r="J188" s="90" t="b">
        <v>0</v>
      </c>
      <c r="K188" s="43"/>
      <c r="L188" s="41"/>
    </row>
    <row r="189" spans="1:12" x14ac:dyDescent="0.25">
      <c r="A189" s="184"/>
      <c r="B189" s="184"/>
      <c r="C189" s="237"/>
      <c r="D189" s="241"/>
      <c r="E189" s="189"/>
      <c r="F189" s="231"/>
      <c r="G189" s="179"/>
      <c r="H189" s="7" t="s">
        <v>191</v>
      </c>
      <c r="I189" s="8">
        <v>0</v>
      </c>
      <c r="J189" s="78" t="b">
        <v>0</v>
      </c>
      <c r="K189" s="15"/>
      <c r="L189" s="7"/>
    </row>
    <row r="190" spans="1:12" ht="38.1" customHeight="1" x14ac:dyDescent="0.25">
      <c r="A190" s="185"/>
      <c r="B190" s="185"/>
      <c r="C190" s="238"/>
      <c r="D190" s="242"/>
      <c r="E190" s="190"/>
      <c r="F190" s="232"/>
      <c r="G190" s="180"/>
      <c r="H190" s="104" t="s">
        <v>408</v>
      </c>
      <c r="I190" s="11" t="s">
        <v>103</v>
      </c>
      <c r="J190" s="77" t="b">
        <v>0</v>
      </c>
      <c r="K190" s="18"/>
      <c r="L190" s="10"/>
    </row>
    <row r="191" spans="1:12" ht="57.6" hidden="1" customHeight="1" x14ac:dyDescent="0.25">
      <c r="A191" s="33" t="s">
        <v>273</v>
      </c>
      <c r="B191" s="33" t="s">
        <v>317</v>
      </c>
      <c r="C191" s="106" t="s">
        <v>366</v>
      </c>
      <c r="D191" s="107" t="s">
        <v>370</v>
      </c>
      <c r="E191" s="24" t="s">
        <v>406</v>
      </c>
      <c r="F191" s="44" t="s">
        <v>239</v>
      </c>
      <c r="G191" s="33"/>
      <c r="H191" s="48" t="s">
        <v>387</v>
      </c>
      <c r="I191" s="48" t="s">
        <v>103</v>
      </c>
      <c r="J191" s="109"/>
      <c r="K191" s="33"/>
      <c r="L191" s="24"/>
    </row>
    <row r="192" spans="1:12" x14ac:dyDescent="0.25">
      <c r="A192" s="182" t="s">
        <v>273</v>
      </c>
      <c r="B192" s="182" t="s">
        <v>317</v>
      </c>
      <c r="C192" s="235" t="s">
        <v>369</v>
      </c>
      <c r="D192" s="239" t="s">
        <v>367</v>
      </c>
      <c r="E192" s="188" t="s">
        <v>368</v>
      </c>
      <c r="F192" s="230" t="s">
        <v>174</v>
      </c>
      <c r="G192" s="178"/>
      <c r="H192" s="100" t="s">
        <v>412</v>
      </c>
      <c r="I192" s="5">
        <v>3</v>
      </c>
      <c r="J192" s="81" t="b">
        <v>0</v>
      </c>
      <c r="K192" s="17"/>
      <c r="L192" s="4"/>
    </row>
    <row r="193" spans="1:12" ht="25.5" x14ac:dyDescent="0.25">
      <c r="A193" s="183"/>
      <c r="B193" s="183"/>
      <c r="C193" s="236"/>
      <c r="D193" s="240"/>
      <c r="E193" s="213"/>
      <c r="F193" s="234"/>
      <c r="G193" s="179"/>
      <c r="H193" s="108" t="s">
        <v>411</v>
      </c>
      <c r="I193" s="42">
        <v>2</v>
      </c>
      <c r="J193" s="90" t="b">
        <v>0</v>
      </c>
      <c r="K193" s="43"/>
      <c r="L193" s="41"/>
    </row>
    <row r="194" spans="1:12" ht="51" x14ac:dyDescent="0.25">
      <c r="A194" s="183"/>
      <c r="B194" s="183"/>
      <c r="C194" s="236"/>
      <c r="D194" s="240"/>
      <c r="E194" s="213"/>
      <c r="F194" s="234"/>
      <c r="G194" s="179"/>
      <c r="H194" s="108" t="s">
        <v>410</v>
      </c>
      <c r="I194" s="42">
        <v>1</v>
      </c>
      <c r="J194" s="90" t="b">
        <v>1</v>
      </c>
      <c r="K194" s="43" t="s">
        <v>288</v>
      </c>
      <c r="L194" s="41" t="s">
        <v>512</v>
      </c>
    </row>
    <row r="195" spans="1:12" x14ac:dyDescent="0.25">
      <c r="A195" s="184"/>
      <c r="B195" s="184"/>
      <c r="C195" s="237"/>
      <c r="D195" s="241"/>
      <c r="E195" s="189"/>
      <c r="F195" s="231"/>
      <c r="G195" s="179"/>
      <c r="H195" s="7" t="s">
        <v>191</v>
      </c>
      <c r="I195" s="8">
        <v>0</v>
      </c>
      <c r="J195" s="78" t="b">
        <v>0</v>
      </c>
      <c r="K195" s="15"/>
      <c r="L195" s="7"/>
    </row>
    <row r="196" spans="1:12" ht="23.1" customHeight="1" x14ac:dyDescent="0.25">
      <c r="A196" s="185"/>
      <c r="B196" s="185"/>
      <c r="C196" s="238"/>
      <c r="D196" s="242"/>
      <c r="E196" s="190"/>
      <c r="F196" s="232"/>
      <c r="G196" s="180"/>
      <c r="H196" s="104" t="s">
        <v>407</v>
      </c>
      <c r="I196" s="11" t="s">
        <v>103</v>
      </c>
      <c r="J196" s="77" t="b">
        <v>0</v>
      </c>
      <c r="K196" s="18"/>
      <c r="L196" s="10"/>
    </row>
    <row r="197" spans="1:12" ht="51" hidden="1" customHeight="1" x14ac:dyDescent="0.25">
      <c r="A197" s="25" t="s">
        <v>273</v>
      </c>
      <c r="B197" s="25" t="s">
        <v>317</v>
      </c>
      <c r="C197" s="47" t="s">
        <v>404</v>
      </c>
      <c r="D197" s="69" t="s">
        <v>405</v>
      </c>
      <c r="E197" s="26" t="s">
        <v>409</v>
      </c>
      <c r="F197" s="55" t="s">
        <v>239</v>
      </c>
      <c r="G197" s="26"/>
      <c r="H197" s="48" t="s">
        <v>387</v>
      </c>
      <c r="I197" s="48" t="s">
        <v>103</v>
      </c>
      <c r="J197" s="91"/>
      <c r="K197" s="25"/>
      <c r="L197" s="26"/>
    </row>
    <row r="198" spans="1:12" ht="63.75" x14ac:dyDescent="0.25">
      <c r="A198" s="25" t="s">
        <v>55</v>
      </c>
      <c r="B198" s="25" t="s">
        <v>55</v>
      </c>
      <c r="C198" s="47">
        <v>20</v>
      </c>
      <c r="D198" s="69" t="s">
        <v>371</v>
      </c>
      <c r="E198" s="26" t="s">
        <v>372</v>
      </c>
      <c r="F198" s="55" t="s">
        <v>239</v>
      </c>
      <c r="G198" s="26"/>
      <c r="H198" s="48" t="s">
        <v>395</v>
      </c>
      <c r="I198" s="48" t="s">
        <v>103</v>
      </c>
      <c r="J198" s="91" t="s">
        <v>499</v>
      </c>
      <c r="K198" s="25"/>
      <c r="L198" s="26"/>
    </row>
  </sheetData>
  <autoFilter ref="A1:L198" xr:uid="{0505072D-CFB5-418C-9F61-F9B1D3520A49}"/>
  <mergeCells count="295">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conditionalFormatting sqref="A2:L9">
    <cfRule type="expression" dxfId="329" priority="332">
      <formula>OR($J$2=TRUE,$J$3=TRUE,$J$4=TRUE,$J$5=TRUE,$J$6=TRUE,$J$7=TRUE,$J$8=TRUE,$J$9=TRUE)</formula>
    </cfRule>
  </conditionalFormatting>
  <conditionalFormatting sqref="A10:L12 A14:L14 A13:K13">
    <cfRule type="expression" dxfId="328" priority="333">
      <formula>OR($J$10=TRUE,$J$11=TRUE,$J$12=TRUE,$J$13=TRUE,$J$14=TRUE)</formula>
    </cfRule>
  </conditionalFormatting>
  <conditionalFormatting sqref="A15:L19">
    <cfRule type="expression" dxfId="327" priority="331">
      <formula>OR($J$15=TRUE,$J$16=TRUE,$J$17=TRUE,$J$18=TRUE,$J$19=TRUE)</formula>
    </cfRule>
  </conditionalFormatting>
  <conditionalFormatting sqref="A20:L22 A24:L24 A23:K23">
    <cfRule type="expression" dxfId="326" priority="251">
      <formula>OR($J$10=TRUE,$J$14=TRUE)</formula>
    </cfRule>
    <cfRule type="expression" dxfId="325" priority="330">
      <formula>OR($J$20=TRUE,$J$21=TRUE,$J$22=TRUE,$J$23=TRUE,$J$24=TRUE)</formula>
    </cfRule>
  </conditionalFormatting>
  <conditionalFormatting sqref="A29:L29 A25:L26 A27:K28">
    <cfRule type="expression" dxfId="324" priority="250">
      <formula>OR($J$15=TRUE,$J$19=TRUE)</formula>
    </cfRule>
    <cfRule type="expression" dxfId="323" priority="329">
      <formula>OR($J$25=TRUE,$J$26=TRUE,$J$27=TRUE,$J$28=TRUE,$J$29=TRUE)</formula>
    </cfRule>
  </conditionalFormatting>
  <conditionalFormatting sqref="A30:L32 A33:K33">
    <cfRule type="expression" dxfId="322" priority="328">
      <formula>OR($J$30=TRUE,$J$31=TRUE,$J$32=TRUE,$J$33=TRUE)</formula>
    </cfRule>
  </conditionalFormatting>
  <conditionalFormatting sqref="A34:L37">
    <cfRule type="expression" dxfId="321" priority="249">
      <formula>$J$33=TRUE</formula>
    </cfRule>
    <cfRule type="expression" dxfId="320" priority="327">
      <formula>OR($J$34=TRUE,$J$35=TRUE,$J$36=TRUE,$J$37=TRUE)</formula>
    </cfRule>
  </conditionalFormatting>
  <conditionalFormatting sqref="A39:L42 A38:J38">
    <cfRule type="expression" dxfId="319" priority="326">
      <formula>OR($J$38=TRUE,$J$39=TRUE,$J$40=TRUE,$J$41=TRUE,$J$42=TRUE)</formula>
    </cfRule>
  </conditionalFormatting>
  <conditionalFormatting sqref="A43:L46">
    <cfRule type="expression" dxfId="318" priority="325">
      <formula>OR($J$43=TRUE,$J$44=TRUE,$J$45=TRUE,$J$46=TRUE)</formula>
    </cfRule>
  </conditionalFormatting>
  <conditionalFormatting sqref="A47:L51">
    <cfRule type="expression" dxfId="317" priority="324">
      <formula>$J$47&lt;&gt;""</formula>
    </cfRule>
  </conditionalFormatting>
  <conditionalFormatting sqref="A53:L54 A52:J52">
    <cfRule type="expression" dxfId="316" priority="323">
      <formula>OR($J$52=TRUE,$J$53=TRUE,$J$54=TRUE)</formula>
    </cfRule>
  </conditionalFormatting>
  <conditionalFormatting sqref="A55:L58 A59:J59">
    <cfRule type="expression" dxfId="315" priority="322">
      <formula>OR($J$55=TRUE,$J$56=TRUE,$J$57=TRUE,$J$58=TRUE,$J$59=TRUE)</formula>
    </cfRule>
  </conditionalFormatting>
  <conditionalFormatting sqref="A60:L62 A63:K63">
    <cfRule type="expression" dxfId="314" priority="247">
      <formula>OR($J$55=TRUE,$J$56=TRUE)</formula>
    </cfRule>
    <cfRule type="expression" dxfId="313" priority="321">
      <formula>OR($J$60=TRUE,$J$61=TRUE,$J$62=TRUE,$J$63=TRUE)</formula>
    </cfRule>
  </conditionalFormatting>
  <conditionalFormatting sqref="A64:L66">
    <cfRule type="expression" dxfId="312" priority="320">
      <formula>OR($J$64=TRUE,$J$65=TRUE,$J$66=TRUE)</formula>
    </cfRule>
  </conditionalFormatting>
  <conditionalFormatting sqref="A67:L68 A69:K69">
    <cfRule type="expression" dxfId="311" priority="319">
      <formula>OR($J$67=TRUE,$J$68=TRUE,$J$69=TRUE)</formula>
    </cfRule>
  </conditionalFormatting>
  <conditionalFormatting sqref="A71:L71 A70:K70">
    <cfRule type="expression" dxfId="310" priority="318">
      <formula>OR($J$70=TRUE,$J$71=TRUE)</formula>
    </cfRule>
  </conditionalFormatting>
  <conditionalFormatting sqref="A72:L75">
    <cfRule type="expression" dxfId="309" priority="317">
      <formula>OR($J$72=TRUE,$J$73=TRUE,$J$74=TRUE,$J$75=TRUE)</formula>
    </cfRule>
  </conditionalFormatting>
  <conditionalFormatting sqref="A76:L79">
    <cfRule type="expression" dxfId="308" priority="316">
      <formula>OR($J$76=TRUE,$J$77=TRUE,$J$78=TRUE,$J$79=TRUE)</formula>
    </cfRule>
  </conditionalFormatting>
  <conditionalFormatting sqref="A80:L83">
    <cfRule type="expression" dxfId="307" priority="315">
      <formula>OR($J$80=TRUE,$J$81=TRUE,$J$82=TRUE,$J$83=TRUE)</formula>
    </cfRule>
  </conditionalFormatting>
  <conditionalFormatting sqref="A84:L85">
    <cfRule type="expression" dxfId="306" priority="314">
      <formula>OR($J$84=TRUE,$J$85=TRUE)</formula>
    </cfRule>
  </conditionalFormatting>
  <conditionalFormatting sqref="A86:L90">
    <cfRule type="expression" dxfId="305" priority="313">
      <formula>OR($J$86=TRUE,$J$87=TRUE,$J$88=TRUE,$J$89=TRUE,$J$90=TRUE)</formula>
    </cfRule>
  </conditionalFormatting>
  <conditionalFormatting sqref="A91:L91">
    <cfRule type="expression" dxfId="304" priority="244">
      <formula>OR($J$86=TRUE,$J$90=TRUE)</formula>
    </cfRule>
    <cfRule type="expression" dxfId="303" priority="312">
      <formula>$J$91&lt;&gt;""</formula>
    </cfRule>
  </conditionalFormatting>
  <conditionalFormatting sqref="A92:L95">
    <cfRule type="expression" dxfId="302" priority="311">
      <formula>OR($J$92=TRUE,$J$93=TRUE,$J$94=TRUE,$J$95=TRUE)</formula>
    </cfRule>
  </conditionalFormatting>
  <conditionalFormatting sqref="A96:L99">
    <cfRule type="expression" dxfId="301" priority="310">
      <formula>OR($J$96=TRUE,$J$97=TRUE,$J$98=TRUE,$J$99=TRUE)</formula>
    </cfRule>
  </conditionalFormatting>
  <conditionalFormatting sqref="A100:L103">
    <cfRule type="expression" dxfId="300" priority="309">
      <formula>OR($J$100=TRUE,$J$101=TRUE,$J$102=TRUE,$J$103=TRUE)</formula>
    </cfRule>
  </conditionalFormatting>
  <conditionalFormatting sqref="A104:L106">
    <cfRule type="expression" dxfId="299" priority="308">
      <formula>OR($J$104=TRUE,$J$105=TRUE,$J$106=TRUE)</formula>
    </cfRule>
  </conditionalFormatting>
  <conditionalFormatting sqref="A107:L113">
    <cfRule type="expression" dxfId="298" priority="240">
      <formula>$J$113&lt;&gt;""</formula>
    </cfRule>
    <cfRule type="expression" dxfId="297" priority="243">
      <formula>OR($J$104=TRUE,$J$106=TRUE)</formula>
    </cfRule>
    <cfRule type="expression" dxfId="296" priority="307">
      <formula>OR($J$107=TRUE,$J$108=TRUE,$J$109=TRUE,$J$110=TRUE,$J$111=TRUE,$J$112=TRUE,$J$113=TRUE)</formula>
    </cfRule>
  </conditionalFormatting>
  <conditionalFormatting sqref="A114:L118">
    <cfRule type="expression" dxfId="295" priority="306">
      <formula>OR($J$114=TRUE,$J$115=TRUE,$J$116=TRUE,$J$117=TRUE,$J$118=TRUE)</formula>
    </cfRule>
  </conditionalFormatting>
  <conditionalFormatting sqref="A119:L123">
    <cfRule type="expression" dxfId="294" priority="305">
      <formula>OR($J$119=TRUE,$J$120=TRUE,$J$121=TRUE,$J$122=TRUE,$J$123=TRUE)</formula>
    </cfRule>
  </conditionalFormatting>
  <conditionalFormatting sqref="A124:L128">
    <cfRule type="expression" dxfId="293" priority="304">
      <formula>OR($J$124=TRUE,$J$125=TRUE,$J$126=TRUE,$J$127=TRUE,$J$128=TRUE)</formula>
    </cfRule>
  </conditionalFormatting>
  <conditionalFormatting sqref="A129:L133">
    <cfRule type="expression" dxfId="292" priority="303">
      <formula>OR($J$129=TRUE,$J$130=TRUE,$J$131=TRUE,$J$132=TRUE,$J$133=TRUE)</formula>
    </cfRule>
  </conditionalFormatting>
  <conditionalFormatting sqref="A134:L138">
    <cfRule type="expression" dxfId="291" priority="302">
      <formula>OR($J$134=TRUE,$J$135=TRUE,$J$136=TRUE,$J$137=TRUE,$J$138=TRUE)</formula>
    </cfRule>
  </conditionalFormatting>
  <conditionalFormatting sqref="A139:L139">
    <cfRule type="expression" dxfId="290" priority="301">
      <formula>$J$139&lt;&gt;""</formula>
    </cfRule>
  </conditionalFormatting>
  <conditionalFormatting sqref="A140:L144">
    <cfRule type="expression" dxfId="289" priority="300">
      <formula>OR($J$140=TRUE,$J$141=TRUE,$J$142=TRUE,$J$143=TRUE,$J$144=TRUE)</formula>
    </cfRule>
  </conditionalFormatting>
  <conditionalFormatting sqref="A145:L149">
    <cfRule type="expression" dxfId="288" priority="299">
      <formula>OR($J$145=TRUE,$J$146=TRUE,$J$147=TRUE,$J$148=TRUE,$J$149=TRUE)</formula>
    </cfRule>
  </conditionalFormatting>
  <conditionalFormatting sqref="A150:L154">
    <cfRule type="expression" dxfId="287" priority="298">
      <formula>OR($J$150=TRUE,$J$151=TRUE,$J$152=TRUE,$J$153=TRUE,$J$154=TRUE)</formula>
    </cfRule>
  </conditionalFormatting>
  <conditionalFormatting sqref="A155:L155">
    <cfRule type="expression" dxfId="286" priority="297">
      <formula>$J$155&lt;&gt;""</formula>
    </cfRule>
  </conditionalFormatting>
  <conditionalFormatting sqref="A156:L160">
    <cfRule type="expression" dxfId="285" priority="296">
      <formula>OR($J$156=TRUE,$J$157=TRUE,$J$158=TRUE,$J$159=TRUE,$J$160=TRUE)</formula>
    </cfRule>
  </conditionalFormatting>
  <conditionalFormatting sqref="A161:L161">
    <cfRule type="expression" dxfId="284" priority="59">
      <formula>OR($J$157=TRUE,$J$158=TRUE,$J$159=TRUE)</formula>
    </cfRule>
    <cfRule type="expression" dxfId="283" priority="295">
      <formula>$J$161&lt;&gt;""</formula>
    </cfRule>
  </conditionalFormatting>
  <conditionalFormatting sqref="A162:L162">
    <cfRule type="expression" dxfId="282" priority="294">
      <formula>$J$162&lt;&gt;""</formula>
    </cfRule>
  </conditionalFormatting>
  <conditionalFormatting sqref="A163:L163">
    <cfRule type="expression" dxfId="281" priority="57">
      <formula>$J$156=TRUE</formula>
    </cfRule>
    <cfRule type="expression" dxfId="280" priority="293">
      <formula>$J$163&lt;&gt;""</formula>
    </cfRule>
  </conditionalFormatting>
  <conditionalFormatting sqref="A164:L168">
    <cfRule type="expression" dxfId="279" priority="292">
      <formula>OR($J$164=TRUE,$J$165=TRUE,$J$166=TRUE,$J$167=TRUE,$J$168=TRUE)</formula>
    </cfRule>
  </conditionalFormatting>
  <conditionalFormatting sqref="A169:L169">
    <cfRule type="expression" dxfId="278" priority="56">
      <formula>OR($J$165=TRUE,$J$166=TRUE,$J$167=TRUE)</formula>
    </cfRule>
    <cfRule type="expression" dxfId="277" priority="291">
      <formula>$J$169&lt;&gt;""</formula>
    </cfRule>
  </conditionalFormatting>
  <conditionalFormatting sqref="A170:L170">
    <cfRule type="expression" dxfId="276" priority="290">
      <formula>$J$170&lt;&gt;""</formula>
    </cfRule>
  </conditionalFormatting>
  <conditionalFormatting sqref="A171:L171">
    <cfRule type="expression" dxfId="275" priority="55">
      <formula>$J$164=TRUE</formula>
    </cfRule>
    <cfRule type="expression" dxfId="274" priority="289">
      <formula>$J$171&lt;&gt;""</formula>
    </cfRule>
  </conditionalFormatting>
  <conditionalFormatting sqref="A172:L175">
    <cfRule type="expression" dxfId="273" priority="288">
      <formula>OR($J$172=TRUE,$J$173=TRUE,$J$174=TRUE,$J$175=TRUE)</formula>
    </cfRule>
  </conditionalFormatting>
  <conditionalFormatting sqref="A176:L179">
    <cfRule type="expression" dxfId="272" priority="287">
      <formula>OR($J$176=TRUE,$J$177=TRUE,$J$178=TRUE,$J$179=TRUE)</formula>
    </cfRule>
  </conditionalFormatting>
  <conditionalFormatting sqref="A180:L182">
    <cfRule type="expression" dxfId="271" priority="286">
      <formula>OR($J$180=TRUE,$J$181=TRUE,$J$182=TRUE)</formula>
    </cfRule>
  </conditionalFormatting>
  <conditionalFormatting sqref="A183:L185">
    <cfRule type="expression" dxfId="270" priority="242">
      <formula>OR($J$180=TRUE,$J$182=TRUE)</formula>
    </cfRule>
    <cfRule type="expression" dxfId="269" priority="285">
      <formula>OR($J$183=TRUE,$J$184=TRUE,$J$185=TRUE)</formula>
    </cfRule>
  </conditionalFormatting>
  <conditionalFormatting sqref="K2">
    <cfRule type="expression" dxfId="268" priority="280">
      <formula>AND($J$2=TRUE,$K$2="")</formula>
    </cfRule>
  </conditionalFormatting>
  <conditionalFormatting sqref="K3">
    <cfRule type="expression" dxfId="267" priority="279">
      <formula>AND($J$3=TRUE,$K$3="")</formula>
    </cfRule>
  </conditionalFormatting>
  <conditionalFormatting sqref="K4">
    <cfRule type="expression" dxfId="266" priority="278">
      <formula>AND($J$4=TRUE,$K$4="")</formula>
    </cfRule>
  </conditionalFormatting>
  <conditionalFormatting sqref="K5">
    <cfRule type="expression" dxfId="265" priority="277">
      <formula>AND($J$5=TRUE,$K$5="")</formula>
    </cfRule>
  </conditionalFormatting>
  <conditionalFormatting sqref="K6">
    <cfRule type="expression" dxfId="264" priority="276">
      <formula>AND($J$6=TRUE,$K$6="")</formula>
    </cfRule>
  </conditionalFormatting>
  <conditionalFormatting sqref="K7">
    <cfRule type="expression" dxfId="263" priority="275">
      <formula>AND($J$7=TRUE,$K$7="")</formula>
    </cfRule>
  </conditionalFormatting>
  <conditionalFormatting sqref="K8">
    <cfRule type="expression" dxfId="262" priority="274">
      <formula>AND($J$8=TRUE,$K$8="")</formula>
    </cfRule>
  </conditionalFormatting>
  <conditionalFormatting sqref="K9">
    <cfRule type="expression" dxfId="261" priority="273">
      <formula>AND($J$9=TRUE,$K$9="")</formula>
    </cfRule>
  </conditionalFormatting>
  <conditionalFormatting sqref="K10">
    <cfRule type="expression" dxfId="260" priority="272">
      <formula>AND($J$10=TRUE,$K$10="")</formula>
    </cfRule>
  </conditionalFormatting>
  <conditionalFormatting sqref="K11">
    <cfRule type="expression" dxfId="259" priority="271">
      <formula>AND($J$11=TRUE,$K$11="")</formula>
    </cfRule>
  </conditionalFormatting>
  <conditionalFormatting sqref="K12">
    <cfRule type="expression" dxfId="258" priority="270">
      <formula>AND($J$12=TRUE,$K$12="")</formula>
    </cfRule>
  </conditionalFormatting>
  <conditionalFormatting sqref="K13">
    <cfRule type="expression" dxfId="257" priority="269">
      <formula>AND($J$13=TRUE,$K$13="")</formula>
    </cfRule>
  </conditionalFormatting>
  <conditionalFormatting sqref="K14">
    <cfRule type="expression" dxfId="256" priority="268">
      <formula>AND($J$14=TRUE,$K$14="")</formula>
    </cfRule>
  </conditionalFormatting>
  <conditionalFormatting sqref="K15">
    <cfRule type="expression" dxfId="255" priority="267">
      <formula>AND($J$15=TRUE,$K$15="")</formula>
    </cfRule>
  </conditionalFormatting>
  <conditionalFormatting sqref="K16">
    <cfRule type="expression" dxfId="254" priority="266">
      <formula>AND($J$16=TRUE,$K$16="")</formula>
    </cfRule>
  </conditionalFormatting>
  <conditionalFormatting sqref="K17">
    <cfRule type="expression" dxfId="253" priority="265">
      <formula>AND($J$17=TRUE,$K$17="")</formula>
    </cfRule>
  </conditionalFormatting>
  <conditionalFormatting sqref="K18">
    <cfRule type="expression" dxfId="252" priority="264">
      <formula>AND($J$18=TRUE,$K$18="")</formula>
    </cfRule>
  </conditionalFormatting>
  <conditionalFormatting sqref="K19">
    <cfRule type="expression" dxfId="251" priority="263">
      <formula>AND($J$19=TRUE,$K$19="")</formula>
    </cfRule>
  </conditionalFormatting>
  <conditionalFormatting sqref="K20">
    <cfRule type="expression" dxfId="250" priority="262">
      <formula>AND($J$20=TRUE,$K$20="")</formula>
    </cfRule>
  </conditionalFormatting>
  <conditionalFormatting sqref="K21">
    <cfRule type="expression" dxfId="249" priority="261">
      <formula>AND($J$21=TRUE,$K$21="")</formula>
    </cfRule>
  </conditionalFormatting>
  <conditionalFormatting sqref="K22">
    <cfRule type="expression" dxfId="248" priority="260">
      <formula>AND($J$22=TRUE,$K$22="")</formula>
    </cfRule>
  </conditionalFormatting>
  <conditionalFormatting sqref="K23">
    <cfRule type="expression" dxfId="247" priority="259">
      <formula>AND($J$23=TRUE,$K$23="")</formula>
    </cfRule>
  </conditionalFormatting>
  <conditionalFormatting sqref="K24">
    <cfRule type="expression" dxfId="246" priority="258">
      <formula>AND($J$24=TRUE,$K$24="")</formula>
    </cfRule>
  </conditionalFormatting>
  <conditionalFormatting sqref="K25">
    <cfRule type="expression" dxfId="245" priority="257">
      <formula>AND($J$25=TRUE,$K$25="")</formula>
    </cfRule>
  </conditionalFormatting>
  <conditionalFormatting sqref="K26">
    <cfRule type="expression" dxfId="244" priority="256">
      <formula>AND($J$26=TRUE,$K$26="")</formula>
    </cfRule>
  </conditionalFormatting>
  <conditionalFormatting sqref="K27">
    <cfRule type="expression" dxfId="243" priority="255">
      <formula>AND($J$27=TRUE,$K$27="")</formula>
    </cfRule>
  </conditionalFormatting>
  <conditionalFormatting sqref="K27:K28">
    <cfRule type="expression" dxfId="242" priority="254">
      <formula>AND($J$28=TRUE,$K$28="")</formula>
    </cfRule>
  </conditionalFormatting>
  <conditionalFormatting sqref="K29">
    <cfRule type="expression" dxfId="241" priority="253">
      <formula>AND($J$29=TRUE,$K$29="")</formula>
    </cfRule>
  </conditionalFormatting>
  <conditionalFormatting sqref="A30:L32 A114:L155 A34:L37 A33:K33 A52:J52 A60:L62 A59:J59 A64:L68 A63:K63 A71:L91 A69:K70 A53:L58">
    <cfRule type="expression" dxfId="240" priority="252">
      <formula>OR($J$2=TRUE,$J$9=TRUE)</formula>
    </cfRule>
  </conditionalFormatting>
  <conditionalFormatting sqref="A43:L51">
    <cfRule type="expression" dxfId="239" priority="248">
      <formula>$J$38=TRUE</formula>
    </cfRule>
  </conditionalFormatting>
  <conditionalFormatting sqref="A72:L83">
    <cfRule type="expression" dxfId="238" priority="246">
      <formula>$J$71=TRUE</formula>
    </cfRule>
  </conditionalFormatting>
  <conditionalFormatting sqref="A76:L83">
    <cfRule type="expression" dxfId="237" priority="245">
      <formula>$J$72=TRUE</formula>
    </cfRule>
  </conditionalFormatting>
  <conditionalFormatting sqref="K30">
    <cfRule type="expression" dxfId="236" priority="239">
      <formula>AND($J$30=TRUE,$K$30="")</formula>
    </cfRule>
  </conditionalFormatting>
  <conditionalFormatting sqref="K31">
    <cfRule type="expression" dxfId="235" priority="238">
      <formula>AND($J$31=TRUE,$K$31="")</formula>
    </cfRule>
  </conditionalFormatting>
  <conditionalFormatting sqref="K32">
    <cfRule type="expression" dxfId="234" priority="237">
      <formula>AND($J$32=TRUE,$K$32="")</formula>
    </cfRule>
  </conditionalFormatting>
  <conditionalFormatting sqref="K33">
    <cfRule type="expression" dxfId="233" priority="236">
      <formula>AND($J$33=TRUE,$K$33="")</formula>
    </cfRule>
  </conditionalFormatting>
  <conditionalFormatting sqref="K34">
    <cfRule type="expression" dxfId="232" priority="235">
      <formula>AND($J$34=TRUE,$K$34="")</formula>
    </cfRule>
  </conditionalFormatting>
  <conditionalFormatting sqref="K35">
    <cfRule type="expression" dxfId="231" priority="234">
      <formula>AND($J$35=TRUE,$K$35="")</formula>
    </cfRule>
  </conditionalFormatting>
  <conditionalFormatting sqref="K36">
    <cfRule type="expression" dxfId="230" priority="233">
      <formula>AND($J$36=TRUE,$K$36="")</formula>
    </cfRule>
  </conditionalFormatting>
  <conditionalFormatting sqref="K37">
    <cfRule type="expression" dxfId="229" priority="232">
      <formula>AND($J$37=TRUE,$K$37="")</formula>
    </cfRule>
  </conditionalFormatting>
  <conditionalFormatting sqref="K39">
    <cfRule type="expression" dxfId="228" priority="230">
      <formula>AND($J$39=TRUE,$K$39="")</formula>
    </cfRule>
  </conditionalFormatting>
  <conditionalFormatting sqref="K40">
    <cfRule type="expression" dxfId="227" priority="229">
      <formula>AND($J$40=TRUE,$K$40="")</formula>
    </cfRule>
  </conditionalFormatting>
  <conditionalFormatting sqref="K41">
    <cfRule type="expression" dxfId="226" priority="228">
      <formula>AND($J$41=TRUE,$K$41="")</formula>
    </cfRule>
  </conditionalFormatting>
  <conditionalFormatting sqref="K42">
    <cfRule type="expression" dxfId="225" priority="227">
      <formula>AND($J$42=TRUE,$K$42="")</formula>
    </cfRule>
  </conditionalFormatting>
  <conditionalFormatting sqref="K43">
    <cfRule type="expression" dxfId="224" priority="226">
      <formula>AND($J$43=TRUE,$K$43="")</formula>
    </cfRule>
  </conditionalFormatting>
  <conditionalFormatting sqref="K44">
    <cfRule type="expression" dxfId="223" priority="225">
      <formula>AND($J$44=TRUE,$K$44="")</formula>
    </cfRule>
  </conditionalFormatting>
  <conditionalFormatting sqref="K45">
    <cfRule type="expression" dxfId="222" priority="224">
      <formula>AND($J$45=TRUE,$K$45="")</formula>
    </cfRule>
  </conditionalFormatting>
  <conditionalFormatting sqref="K46">
    <cfRule type="expression" dxfId="221" priority="223">
      <formula>AND($J$46=TRUE,$K$46="")</formula>
    </cfRule>
  </conditionalFormatting>
  <conditionalFormatting sqref="K53">
    <cfRule type="expression" dxfId="220" priority="221">
      <formula>AND($J$53=TRUE,$K$53="")</formula>
    </cfRule>
  </conditionalFormatting>
  <conditionalFormatting sqref="K54">
    <cfRule type="expression" dxfId="219" priority="220">
      <formula>AND($J$54=TRUE,$K$54="")</formula>
    </cfRule>
  </conditionalFormatting>
  <conditionalFormatting sqref="K55">
    <cfRule type="expression" dxfId="218" priority="219">
      <formula>AND($J$55=TRUE,$K$55="")</formula>
    </cfRule>
  </conditionalFormatting>
  <conditionalFormatting sqref="K56">
    <cfRule type="expression" dxfId="217" priority="218">
      <formula>AND($J$56=TRUE,$K$56="")</formula>
    </cfRule>
  </conditionalFormatting>
  <conditionalFormatting sqref="K57">
    <cfRule type="expression" dxfId="216" priority="217">
      <formula>AND($J$57=TRUE,$K$57="")</formula>
    </cfRule>
  </conditionalFormatting>
  <conditionalFormatting sqref="K58">
    <cfRule type="expression" dxfId="215" priority="216">
      <formula>AND($J$58=TRUE,$K$58="")</formula>
    </cfRule>
  </conditionalFormatting>
  <conditionalFormatting sqref="K60">
    <cfRule type="expression" dxfId="214" priority="214">
      <formula>AND($J$60=TRUE,$K$60="")</formula>
    </cfRule>
  </conditionalFormatting>
  <conditionalFormatting sqref="K61">
    <cfRule type="expression" dxfId="213" priority="213">
      <formula>AND($J$61=TRUE,$K$61="")</formula>
    </cfRule>
  </conditionalFormatting>
  <conditionalFormatting sqref="K62">
    <cfRule type="expression" dxfId="212" priority="212">
      <formula>AND($J$62=TRUE,$K$62="")</formula>
    </cfRule>
  </conditionalFormatting>
  <conditionalFormatting sqref="K63">
    <cfRule type="expression" dxfId="211" priority="211">
      <formula>AND($J$63=TRUE,$K$63="")</formula>
    </cfRule>
  </conditionalFormatting>
  <conditionalFormatting sqref="K64">
    <cfRule type="expression" dxfId="210" priority="210">
      <formula>AND($J$64=TRUE,$K$64="")</formula>
    </cfRule>
  </conditionalFormatting>
  <conditionalFormatting sqref="K65">
    <cfRule type="expression" dxfId="209" priority="209">
      <formula>AND($J$65=TRUE,$K$65="")</formula>
    </cfRule>
  </conditionalFormatting>
  <conditionalFormatting sqref="K66">
    <cfRule type="expression" dxfId="208" priority="208">
      <formula>AND($J$66=TRUE,$K$66="")</formula>
    </cfRule>
  </conditionalFormatting>
  <conditionalFormatting sqref="K67">
    <cfRule type="expression" dxfId="207" priority="207">
      <formula>AND($J$67=TRUE,$K$67="")</formula>
    </cfRule>
  </conditionalFormatting>
  <conditionalFormatting sqref="K68">
    <cfRule type="expression" dxfId="206" priority="206">
      <formula>AND($J$68=TRUE,$K$68="")</formula>
    </cfRule>
  </conditionalFormatting>
  <conditionalFormatting sqref="K69">
    <cfRule type="expression" dxfId="205" priority="205">
      <formula>AND($J$69=TRUE,$K$69="")</formula>
    </cfRule>
  </conditionalFormatting>
  <conditionalFormatting sqref="K70">
    <cfRule type="expression" dxfId="204" priority="204">
      <formula>AND($J$70=TRUE,$K$70="")</formula>
    </cfRule>
  </conditionalFormatting>
  <conditionalFormatting sqref="K71">
    <cfRule type="expression" dxfId="203" priority="203">
      <formula>AND($J$71=TRUE,$K$71="")</formula>
    </cfRule>
  </conditionalFormatting>
  <conditionalFormatting sqref="K72">
    <cfRule type="expression" dxfId="202" priority="202">
      <formula>AND($J$72=TRUE,$K$72="")</formula>
    </cfRule>
  </conditionalFormatting>
  <conditionalFormatting sqref="K73">
    <cfRule type="expression" dxfId="201" priority="201">
      <formula>AND($J$73=TRUE,$K$73="")</formula>
    </cfRule>
  </conditionalFormatting>
  <conditionalFormatting sqref="K74">
    <cfRule type="expression" dxfId="200" priority="200">
      <formula>AND($J$74=TRUE,$K$74="")</formula>
    </cfRule>
  </conditionalFormatting>
  <conditionalFormatting sqref="K75">
    <cfRule type="expression" dxfId="199" priority="199">
      <formula>AND($J$75=TRUE,$K$75="")</formula>
    </cfRule>
  </conditionalFormatting>
  <conditionalFormatting sqref="K76">
    <cfRule type="expression" dxfId="198" priority="198">
      <formula>AND($J$76=TRUE,$K$76="")</formula>
    </cfRule>
  </conditionalFormatting>
  <conditionalFormatting sqref="K77">
    <cfRule type="expression" dxfId="197" priority="197">
      <formula>AND($J$77=TRUE,$K$77="")</formula>
    </cfRule>
  </conditionalFormatting>
  <conditionalFormatting sqref="K78">
    <cfRule type="expression" dxfId="196" priority="196">
      <formula>AND($J$78=TRUE,$K$78="")</formula>
    </cfRule>
  </conditionalFormatting>
  <conditionalFormatting sqref="K79">
    <cfRule type="expression" dxfId="195" priority="195">
      <formula>AND($J$79=TRUE,$K$79="")</formula>
    </cfRule>
  </conditionalFormatting>
  <conditionalFormatting sqref="K80">
    <cfRule type="expression" dxfId="194" priority="194">
      <formula>AND($J$80=TRUE,$K$80="")</formula>
    </cfRule>
  </conditionalFormatting>
  <conditionalFormatting sqref="K81">
    <cfRule type="expression" dxfId="193" priority="193">
      <formula>AND($J$81=TRUE,$K$81="")</formula>
    </cfRule>
  </conditionalFormatting>
  <conditionalFormatting sqref="K82">
    <cfRule type="expression" dxfId="192" priority="192">
      <formula>AND($J$82=TRUE,$K$82="")</formula>
    </cfRule>
  </conditionalFormatting>
  <conditionalFormatting sqref="K83">
    <cfRule type="expression" dxfId="191" priority="191">
      <formula>AND($J$83=TRUE,$K$83="")</formula>
    </cfRule>
  </conditionalFormatting>
  <conditionalFormatting sqref="K84">
    <cfRule type="expression" dxfId="190" priority="190">
      <formula>AND($J$84=TRUE,$K$84="")</formula>
    </cfRule>
  </conditionalFormatting>
  <conditionalFormatting sqref="K85">
    <cfRule type="expression" dxfId="189" priority="189">
      <formula>AND($J$85=TRUE,$K$85="")</formula>
    </cfRule>
  </conditionalFormatting>
  <conditionalFormatting sqref="K86">
    <cfRule type="expression" dxfId="188" priority="188">
      <formula>AND($J$86=TRUE,$K$86="")</formula>
    </cfRule>
  </conditionalFormatting>
  <conditionalFormatting sqref="K87">
    <cfRule type="expression" dxfId="187" priority="187">
      <formula>AND($J$87=TRUE,$K$87="")</formula>
    </cfRule>
  </conditionalFormatting>
  <conditionalFormatting sqref="K88">
    <cfRule type="expression" dxfId="186" priority="186">
      <formula>AND($J$88=TRUE,$K$88="")</formula>
    </cfRule>
  </conditionalFormatting>
  <conditionalFormatting sqref="K89">
    <cfRule type="expression" dxfId="185" priority="185">
      <formula>AND($J$89=TRUE,$K$89="")</formula>
    </cfRule>
  </conditionalFormatting>
  <conditionalFormatting sqref="K90">
    <cfRule type="expression" dxfId="184" priority="184">
      <formula>AND($J$90=TRUE,$K$90="")</formula>
    </cfRule>
  </conditionalFormatting>
  <conditionalFormatting sqref="K92">
    <cfRule type="expression" dxfId="183" priority="180">
      <formula>AND($J$92=TRUE,$K$92="")</formula>
    </cfRule>
  </conditionalFormatting>
  <conditionalFormatting sqref="K93">
    <cfRule type="expression" dxfId="182" priority="179">
      <formula>AND($J$93=TRUE,$K$93="")</formula>
    </cfRule>
  </conditionalFormatting>
  <conditionalFormatting sqref="K94">
    <cfRule type="expression" dxfId="181" priority="178">
      <formula>AND($J$94=TRUE,$K$94="")</formula>
    </cfRule>
  </conditionalFormatting>
  <conditionalFormatting sqref="K95">
    <cfRule type="expression" dxfId="180" priority="177">
      <formula>AND($J$95=TRUE,$K$95="")</formula>
    </cfRule>
  </conditionalFormatting>
  <conditionalFormatting sqref="K96">
    <cfRule type="expression" dxfId="179" priority="176">
      <formula>AND($J$96=TRUE,$K$96="")</formula>
    </cfRule>
  </conditionalFormatting>
  <conditionalFormatting sqref="K97">
    <cfRule type="expression" dxfId="178" priority="175">
      <formula>AND($J$97=TRUE,$K$97="")</formula>
    </cfRule>
  </conditionalFormatting>
  <conditionalFormatting sqref="K98">
    <cfRule type="expression" dxfId="177" priority="174">
      <formula>AND($J$98=TRUE,$K$98="")</formula>
    </cfRule>
  </conditionalFormatting>
  <conditionalFormatting sqref="K99">
    <cfRule type="expression" dxfId="176" priority="173">
      <formula>AND($J$99=TRUE,$K$99="")</formula>
    </cfRule>
  </conditionalFormatting>
  <conditionalFormatting sqref="K100">
    <cfRule type="expression" dxfId="175" priority="172">
      <formula>AND($J$100=TRUE,$K$100="")</formula>
    </cfRule>
  </conditionalFormatting>
  <conditionalFormatting sqref="K101">
    <cfRule type="expression" dxfId="174" priority="171">
      <formula>AND($J$101=TRUE,$K$101="")</formula>
    </cfRule>
  </conditionalFormatting>
  <conditionalFormatting sqref="K102">
    <cfRule type="expression" dxfId="173" priority="170">
      <formula>AND($J$102=TRUE,$K$102="")</formula>
    </cfRule>
  </conditionalFormatting>
  <conditionalFormatting sqref="K103">
    <cfRule type="expression" dxfId="172" priority="169">
      <formula>AND($J$103=TRUE,$K$103="")</formula>
    </cfRule>
  </conditionalFormatting>
  <conditionalFormatting sqref="K104">
    <cfRule type="expression" dxfId="171" priority="168">
      <formula>AND($J$104=TRUE,$K$104="")</formula>
    </cfRule>
  </conditionalFormatting>
  <conditionalFormatting sqref="K105">
    <cfRule type="expression" dxfId="170" priority="167">
      <formula>AND($J$105=TRUE,$K$105="")</formula>
    </cfRule>
  </conditionalFormatting>
  <conditionalFormatting sqref="K106">
    <cfRule type="expression" dxfId="169" priority="166">
      <formula>AND($J$106=TRUE,$K$106="")</formula>
    </cfRule>
  </conditionalFormatting>
  <conditionalFormatting sqref="K107">
    <cfRule type="expression" dxfId="168" priority="165">
      <formula>AND($J$107=TRUE,$K$107="")</formula>
    </cfRule>
  </conditionalFormatting>
  <conditionalFormatting sqref="K108">
    <cfRule type="expression" dxfId="167" priority="164">
      <formula>AND($J$108=TRUE,$K$108="")</formula>
    </cfRule>
  </conditionalFormatting>
  <conditionalFormatting sqref="K109">
    <cfRule type="expression" dxfId="166" priority="163">
      <formula>AND($J$109=TRUE,$K$109="")</formula>
    </cfRule>
  </conditionalFormatting>
  <conditionalFormatting sqref="K110">
    <cfRule type="expression" dxfId="165" priority="162">
      <formula>AND($J$110=TRUE,$K$110="")</formula>
    </cfRule>
  </conditionalFormatting>
  <conditionalFormatting sqref="K111">
    <cfRule type="expression" dxfId="164" priority="161">
      <formula>AND($J$111=TRUE,$K$111="")</formula>
    </cfRule>
  </conditionalFormatting>
  <conditionalFormatting sqref="K112">
    <cfRule type="expression" dxfId="163" priority="160">
      <formula>AND($J$112=TRUE,$K$112="")</formula>
    </cfRule>
  </conditionalFormatting>
  <conditionalFormatting sqref="K114">
    <cfRule type="expression" dxfId="162" priority="159">
      <formula>AND($J$114=TRUE,$K$114="")</formula>
    </cfRule>
  </conditionalFormatting>
  <conditionalFormatting sqref="K115">
    <cfRule type="expression" dxfId="161" priority="158">
      <formula>AND($J$115=TRUE,$K$115="")</formula>
    </cfRule>
  </conditionalFormatting>
  <conditionalFormatting sqref="K116">
    <cfRule type="expression" dxfId="160" priority="157">
      <formula>AND($J$116=TRUE,$K$116="")</formula>
    </cfRule>
  </conditionalFormatting>
  <conditionalFormatting sqref="K117">
    <cfRule type="expression" dxfId="159" priority="156">
      <formula>AND($J$117=TRUE,$K$117="")</formula>
    </cfRule>
  </conditionalFormatting>
  <conditionalFormatting sqref="K118">
    <cfRule type="expression" dxfId="158" priority="155">
      <formula>AND($J$118=TRUE,$K$118="")</formula>
    </cfRule>
  </conditionalFormatting>
  <conditionalFormatting sqref="K119">
    <cfRule type="expression" dxfId="157" priority="154">
      <formula>AND($J$119=TRUE,$K$119="")</formula>
    </cfRule>
  </conditionalFormatting>
  <conditionalFormatting sqref="K120">
    <cfRule type="expression" dxfId="156" priority="152">
      <formula>AND($J$120=TRUE,$K$120="")</formula>
    </cfRule>
    <cfRule type="expression" dxfId="155" priority="153">
      <formula>AND($J$120=TRUE,$K$120="")</formula>
    </cfRule>
  </conditionalFormatting>
  <conditionalFormatting sqref="K121">
    <cfRule type="expression" dxfId="154" priority="151">
      <formula>AND($J$121=TRUE,$K$121="")</formula>
    </cfRule>
  </conditionalFormatting>
  <conditionalFormatting sqref="K122">
    <cfRule type="expression" dxfId="153" priority="150">
      <formula>AND($J$122=TRUE,$K$122="")</formula>
    </cfRule>
  </conditionalFormatting>
  <conditionalFormatting sqref="K123">
    <cfRule type="expression" dxfId="152" priority="149">
      <formula>AND($J$123=TRUE,$K$123="")</formula>
    </cfRule>
  </conditionalFormatting>
  <conditionalFormatting sqref="K124">
    <cfRule type="expression" dxfId="151" priority="148">
      <formula>AND($J$124=TRUE,$K$124="")</formula>
    </cfRule>
  </conditionalFormatting>
  <conditionalFormatting sqref="K125">
    <cfRule type="expression" dxfId="150" priority="147">
      <formula>AND($J$125=TRUE,$K$125="")</formula>
    </cfRule>
  </conditionalFormatting>
  <conditionalFormatting sqref="K126">
    <cfRule type="expression" dxfId="149" priority="146">
      <formula>AND($J$126=TRUE,$K$126="")</formula>
    </cfRule>
  </conditionalFormatting>
  <conditionalFormatting sqref="K127">
    <cfRule type="expression" dxfId="148" priority="145">
      <formula>AND($J$127=TRUE,$K$127="")</formula>
    </cfRule>
  </conditionalFormatting>
  <conditionalFormatting sqref="K128">
    <cfRule type="expression" dxfId="147" priority="144">
      <formula>AND($J$128=TRUE,$K$128="")</formula>
    </cfRule>
  </conditionalFormatting>
  <conditionalFormatting sqref="K129">
    <cfRule type="expression" dxfId="146" priority="143">
      <formula>AND($J$129=TRUE,$K$129="")</formula>
    </cfRule>
  </conditionalFormatting>
  <conditionalFormatting sqref="K130">
    <cfRule type="expression" dxfId="145" priority="142">
      <formula>AND($J$130=TRUE,$K$130="")</formula>
    </cfRule>
  </conditionalFormatting>
  <conditionalFormatting sqref="K131">
    <cfRule type="expression" dxfId="144" priority="141">
      <formula>AND($J$131=TRUE,$K$131="")</formula>
    </cfRule>
  </conditionalFormatting>
  <conditionalFormatting sqref="K132">
    <cfRule type="expression" dxfId="143" priority="140">
      <formula>AND($J$132=TRUE,$K$132="")</formula>
    </cfRule>
  </conditionalFormatting>
  <conditionalFormatting sqref="K133">
    <cfRule type="expression" dxfId="142" priority="139">
      <formula>AND($J$133=TRUE,$K$133="")</formula>
    </cfRule>
  </conditionalFormatting>
  <conditionalFormatting sqref="K134">
    <cfRule type="expression" dxfId="141" priority="138">
      <formula>AND($J$134=TRUE,$K$134="")</formula>
    </cfRule>
  </conditionalFormatting>
  <conditionalFormatting sqref="K135">
    <cfRule type="expression" dxfId="140" priority="137">
      <formula>AND($J$135=TRUE,$K$135="")</formula>
    </cfRule>
  </conditionalFormatting>
  <conditionalFormatting sqref="K136">
    <cfRule type="expression" dxfId="139" priority="135">
      <formula>AND($J$136=TRUE,$K$136="")</formula>
    </cfRule>
  </conditionalFormatting>
  <conditionalFormatting sqref="K137">
    <cfRule type="expression" dxfId="138" priority="134">
      <formula>AND($J$137=TRUE,$K$137="")</formula>
    </cfRule>
  </conditionalFormatting>
  <conditionalFormatting sqref="K138">
    <cfRule type="expression" dxfId="137" priority="133">
      <formula>AND($J$138=TRUE,$K$138="")</formula>
    </cfRule>
  </conditionalFormatting>
  <conditionalFormatting sqref="K140">
    <cfRule type="expression" dxfId="136" priority="132">
      <formula>AND($J$140=TRUE,$K$140="")</formula>
    </cfRule>
  </conditionalFormatting>
  <conditionalFormatting sqref="K141">
    <cfRule type="expression" dxfId="135" priority="131">
      <formula>AND($J$141=TRUE,$K$141="")</formula>
    </cfRule>
  </conditionalFormatting>
  <conditionalFormatting sqref="K142">
    <cfRule type="expression" dxfId="134" priority="130">
      <formula>AND($J$142=TRUE,$K$142="")</formula>
    </cfRule>
  </conditionalFormatting>
  <conditionalFormatting sqref="K143">
    <cfRule type="expression" dxfId="133" priority="129">
      <formula>AND($J$143=TRUE,$K$143="")</formula>
    </cfRule>
  </conditionalFormatting>
  <conditionalFormatting sqref="K144">
    <cfRule type="expression" dxfId="132" priority="128">
      <formula>AND($J$144=TRUE,$K$144="")</formula>
    </cfRule>
  </conditionalFormatting>
  <conditionalFormatting sqref="K145">
    <cfRule type="expression" dxfId="131" priority="125">
      <formula>AND($J$145=TRUE,$K$145="")</formula>
    </cfRule>
  </conditionalFormatting>
  <conditionalFormatting sqref="K146">
    <cfRule type="expression" dxfId="130" priority="124">
      <formula>AND($J$146=TRUE,$K$146="")</formula>
    </cfRule>
  </conditionalFormatting>
  <conditionalFormatting sqref="K147">
    <cfRule type="expression" dxfId="129" priority="123">
      <formula>AND($J$147=TRUE,$K$147="")</formula>
    </cfRule>
  </conditionalFormatting>
  <conditionalFormatting sqref="K148">
    <cfRule type="expression" dxfId="128" priority="122">
      <formula>AND($J$148=TRUE,$K$148="")</formula>
    </cfRule>
  </conditionalFormatting>
  <conditionalFormatting sqref="K149">
    <cfRule type="expression" dxfId="127" priority="121">
      <formula>AND($J$149=TRUE,$K$149="")</formula>
    </cfRule>
  </conditionalFormatting>
  <conditionalFormatting sqref="K150">
    <cfRule type="expression" dxfId="126" priority="120">
      <formula>AND($J$150=TRUE,$K$150="")</formula>
    </cfRule>
  </conditionalFormatting>
  <conditionalFormatting sqref="K151">
    <cfRule type="expression" dxfId="125" priority="119">
      <formula>AND($J$151=TRUE,$K$151="")</formula>
    </cfRule>
  </conditionalFormatting>
  <conditionalFormatting sqref="K152">
    <cfRule type="expression" dxfId="124" priority="118">
      <formula>AND($J$152=TRUE,$K$152="")</formula>
    </cfRule>
  </conditionalFormatting>
  <conditionalFormatting sqref="K153">
    <cfRule type="expression" dxfId="123" priority="117">
      <formula>AND($J$153=TRUE,$K$153="")</formula>
    </cfRule>
  </conditionalFormatting>
  <conditionalFormatting sqref="K154">
    <cfRule type="expression" dxfId="122" priority="116">
      <formula>AND($J$154=TRUE,$K$154="")</formula>
    </cfRule>
  </conditionalFormatting>
  <conditionalFormatting sqref="K156">
    <cfRule type="expression" dxfId="121" priority="115">
      <formula>AND($J$156=TRUE,$K$156="")</formula>
    </cfRule>
  </conditionalFormatting>
  <conditionalFormatting sqref="K157">
    <cfRule type="expression" dxfId="120" priority="114">
      <formula>AND($J$157=TRUE,$K$157="")</formula>
    </cfRule>
  </conditionalFormatting>
  <conditionalFormatting sqref="K158">
    <cfRule type="expression" dxfId="119" priority="113">
      <formula>AND($J$158=TRUE,$K$158="")</formula>
    </cfRule>
  </conditionalFormatting>
  <conditionalFormatting sqref="K159">
    <cfRule type="expression" dxfId="118" priority="112">
      <formula>AND($J$159=TRUE,$K$159="")</formula>
    </cfRule>
  </conditionalFormatting>
  <conditionalFormatting sqref="K160">
    <cfRule type="expression" dxfId="117" priority="111">
      <formula>AND($J$160=TRUE,$K$160="")</formula>
    </cfRule>
  </conditionalFormatting>
  <conditionalFormatting sqref="K164">
    <cfRule type="expression" dxfId="116" priority="110">
      <formula>AND($J$164=TRUE,$K$164="")</formula>
    </cfRule>
  </conditionalFormatting>
  <conditionalFormatting sqref="K165">
    <cfRule type="expression" dxfId="115" priority="109">
      <formula>AND($J$165=TRUE,$K$165="")</formula>
    </cfRule>
  </conditionalFormatting>
  <conditionalFormatting sqref="K166">
    <cfRule type="expression" dxfId="114" priority="108">
      <formula>AND($J$166=TRUE,$K$166="")</formula>
    </cfRule>
  </conditionalFormatting>
  <conditionalFormatting sqref="K167">
    <cfRule type="expression" dxfId="113" priority="107">
      <formula>AND($J$167=TRUE,$K$167="")</formula>
    </cfRule>
  </conditionalFormatting>
  <conditionalFormatting sqref="K168">
    <cfRule type="expression" dxfId="112" priority="106">
      <formula>AND($J$168=TRUE,$K$168="")</formula>
    </cfRule>
  </conditionalFormatting>
  <conditionalFormatting sqref="K172">
    <cfRule type="expression" dxfId="111" priority="105">
      <formula>AND($J$172=TRUE,$K$172="")</formula>
    </cfRule>
  </conditionalFormatting>
  <conditionalFormatting sqref="K173">
    <cfRule type="expression" dxfId="110" priority="104">
      <formula>AND($J$173=TRUE,$K$173="")</formula>
    </cfRule>
  </conditionalFormatting>
  <conditionalFormatting sqref="K174">
    <cfRule type="expression" dxfId="109" priority="103">
      <formula>AND($J$174=TRUE,$K$174="")</formula>
    </cfRule>
  </conditionalFormatting>
  <conditionalFormatting sqref="K175">
    <cfRule type="expression" dxfId="108" priority="102">
      <formula>AND($J$175=TRUE,$K$175="")</formula>
    </cfRule>
  </conditionalFormatting>
  <conditionalFormatting sqref="K176">
    <cfRule type="expression" dxfId="107" priority="101">
      <formula>AND($J$176=TRUE,$K$176="")</formula>
    </cfRule>
  </conditionalFormatting>
  <conditionalFormatting sqref="K177">
    <cfRule type="expression" dxfId="106" priority="100">
      <formula>AND($J$177=TRUE,$K$177="")</formula>
    </cfRule>
  </conditionalFormatting>
  <conditionalFormatting sqref="K178">
    <cfRule type="expression" dxfId="105" priority="99">
      <formula>AND($J$178=TRUE,$K$178="")</formula>
    </cfRule>
  </conditionalFormatting>
  <conditionalFormatting sqref="K179">
    <cfRule type="expression" dxfId="104" priority="98">
      <formula>AND($J$179=TRUE,$K$179="")</formula>
    </cfRule>
  </conditionalFormatting>
  <conditionalFormatting sqref="K180">
    <cfRule type="expression" dxfId="103" priority="97">
      <formula>AND($J$180=TRUE,$K$180="")</formula>
    </cfRule>
  </conditionalFormatting>
  <conditionalFormatting sqref="K181">
    <cfRule type="expression" dxfId="102" priority="96">
      <formula>AND($J$181=TRUE,$K$181="")</formula>
    </cfRule>
  </conditionalFormatting>
  <conditionalFormatting sqref="K182">
    <cfRule type="expression" dxfId="101" priority="95">
      <formula>AND($J$182=TRUE,$K$182="")</formula>
    </cfRule>
  </conditionalFormatting>
  <conditionalFormatting sqref="K183">
    <cfRule type="expression" dxfId="100" priority="94">
      <formula>AND($J$183=TRUE,$K$183="")</formula>
    </cfRule>
  </conditionalFormatting>
  <conditionalFormatting sqref="K184">
    <cfRule type="expression" dxfId="99" priority="93">
      <formula>AND($J$184=TRUE,$K$184="")</formula>
    </cfRule>
  </conditionalFormatting>
  <conditionalFormatting sqref="K185">
    <cfRule type="expression" dxfId="98" priority="92">
      <formula>AND($J$185=TRUE,$K$185="")</formula>
    </cfRule>
  </conditionalFormatting>
  <conditionalFormatting sqref="K47">
    <cfRule type="expression" dxfId="97" priority="81">
      <formula>AND($J$47&lt;&gt;"",$K$47="")</formula>
    </cfRule>
  </conditionalFormatting>
  <conditionalFormatting sqref="K48">
    <cfRule type="expression" dxfId="96" priority="80">
      <formula>AND($J$48&lt;&gt;"",$K$48="")</formula>
    </cfRule>
  </conditionalFormatting>
  <conditionalFormatting sqref="K49">
    <cfRule type="expression" dxfId="95" priority="78">
      <formula>AND($J$49&lt;&gt;"",$K$49="")</formula>
    </cfRule>
    <cfRule type="expression" dxfId="94" priority="79">
      <formula>AND($J$49&lt;&gt;"",$K$49="")</formula>
    </cfRule>
  </conditionalFormatting>
  <conditionalFormatting sqref="K50">
    <cfRule type="expression" dxfId="93" priority="77">
      <formula>AND($J$50&lt;&gt;"",$K$50="")</formula>
    </cfRule>
  </conditionalFormatting>
  <conditionalFormatting sqref="K51">
    <cfRule type="expression" dxfId="92" priority="76">
      <formula>AND($J$51&lt;&gt;"",$K$51="")</formula>
    </cfRule>
  </conditionalFormatting>
  <conditionalFormatting sqref="K91">
    <cfRule type="expression" dxfId="91" priority="75">
      <formula>AND($J$91&lt;&gt;"",$K$91="")</formula>
    </cfRule>
  </conditionalFormatting>
  <conditionalFormatting sqref="K113">
    <cfRule type="expression" dxfId="90" priority="74">
      <formula>AND($J$113&lt;&gt;"",$K$113="")</formula>
    </cfRule>
  </conditionalFormatting>
  <conditionalFormatting sqref="K139">
    <cfRule type="expression" dxfId="89" priority="72">
      <formula>AND($J$139&lt;&gt;"",$K$139="")</formula>
    </cfRule>
    <cfRule type="expression" dxfId="88" priority="73">
      <formula>AND($J$139&lt;&gt;"",$K$139="")</formula>
    </cfRule>
  </conditionalFormatting>
  <conditionalFormatting sqref="K155">
    <cfRule type="expression" dxfId="87" priority="71">
      <formula>AND($J$155&lt;&gt;"",$K$155="")</formula>
    </cfRule>
  </conditionalFormatting>
  <conditionalFormatting sqref="K161">
    <cfRule type="expression" dxfId="86" priority="69">
      <formula>AND($J$161&lt;&gt;"",$K$161="")</formula>
    </cfRule>
    <cfRule type="expression" dxfId="85" priority="70">
      <formula>AND($J$161&lt;&gt;"",$K$161="")</formula>
    </cfRule>
  </conditionalFormatting>
  <conditionalFormatting sqref="K162">
    <cfRule type="expression" dxfId="84" priority="68">
      <formula>AND($J$162&lt;&gt;"",$K$162="")</formula>
    </cfRule>
  </conditionalFormatting>
  <conditionalFormatting sqref="K163">
    <cfRule type="expression" dxfId="83" priority="67">
      <formula>AND($J$163&lt;&gt;"",$K$163="")</formula>
    </cfRule>
  </conditionalFormatting>
  <conditionalFormatting sqref="K169">
    <cfRule type="expression" dxfId="82" priority="65">
      <formula>AND($J$169&lt;&gt;"",$K$169="")</formula>
    </cfRule>
  </conditionalFormatting>
  <conditionalFormatting sqref="K170">
    <cfRule type="expression" dxfId="81" priority="64">
      <formula>AND($J$170&lt;&gt;"",$K$170="")</formula>
    </cfRule>
  </conditionalFormatting>
  <conditionalFormatting sqref="K171">
    <cfRule type="expression" dxfId="80" priority="63">
      <formula>AND($J$171&lt;&gt;"",$K$171="")</formula>
    </cfRule>
  </conditionalFormatting>
  <conditionalFormatting sqref="A161:L163">
    <cfRule type="expression" dxfId="79" priority="62">
      <formula>$J$160=TRUE</formula>
    </cfRule>
  </conditionalFormatting>
  <conditionalFormatting sqref="A169:L171">
    <cfRule type="expression" dxfId="78" priority="61">
      <formula>$J$168=TRUE</formula>
    </cfRule>
  </conditionalFormatting>
  <conditionalFormatting sqref="A198:L198">
    <cfRule type="expression" dxfId="77" priority="50">
      <formula>$J$198&lt;&gt;""</formula>
    </cfRule>
  </conditionalFormatting>
  <conditionalFormatting sqref="A197:L197">
    <cfRule type="expression" dxfId="76" priority="32">
      <formula>OR($J$192=TRUE,$J$193=TRUE,$J$194=TRUE,$J$196=TRUE)</formula>
    </cfRule>
    <cfRule type="expression" dxfId="75" priority="49">
      <formula>$J$197&lt;&gt;""</formula>
    </cfRule>
  </conditionalFormatting>
  <conditionalFormatting sqref="K197">
    <cfRule type="expression" dxfId="74" priority="48">
      <formula>AND($J$197&lt;&gt;"",$K$197="")</formula>
    </cfRule>
  </conditionalFormatting>
  <conditionalFormatting sqref="A192:L196">
    <cfRule type="expression" dxfId="73" priority="47">
      <formula>OR($J$192=TRUE,$J$193=TRUE,$J$194=TRUE,$J$195=TRUE,$J$196=TRUE)</formula>
    </cfRule>
  </conditionalFormatting>
  <conditionalFormatting sqref="A191:L191">
    <cfRule type="expression" dxfId="72" priority="33">
      <formula>OR($J$186=TRUE,$J$187=TRUE,$J$188=TRUE,$J$190=TRUE)</formula>
    </cfRule>
    <cfRule type="expression" dxfId="71" priority="46">
      <formula>$J$191&lt;&gt;""</formula>
    </cfRule>
  </conditionalFormatting>
  <conditionalFormatting sqref="A186:L190">
    <cfRule type="expression" dxfId="70" priority="45">
      <formula>OR($J$186=TRUE,$J$187=TRUE,$J$188=TRUE,$J$189=TRUE,$J$190=TRUE)</formula>
    </cfRule>
  </conditionalFormatting>
  <conditionalFormatting sqref="K186">
    <cfRule type="expression" dxfId="69" priority="44">
      <formula>AND($J$186=TRUE,$K$186="")</formula>
    </cfRule>
  </conditionalFormatting>
  <conditionalFormatting sqref="K187">
    <cfRule type="expression" dxfId="68" priority="43">
      <formula>AND($J$187=TRUE,$K$187="")</formula>
    </cfRule>
  </conditionalFormatting>
  <conditionalFormatting sqref="K188">
    <cfRule type="expression" dxfId="67" priority="42">
      <formula>AND($J$188=TRUE,$K$188="")</formula>
    </cfRule>
  </conditionalFormatting>
  <conditionalFormatting sqref="K189">
    <cfRule type="expression" dxfId="66" priority="41">
      <formula>AND($J$189=TRUE,$K$189="")</formula>
    </cfRule>
  </conditionalFormatting>
  <conditionalFormatting sqref="K190">
    <cfRule type="expression" dxfId="65" priority="40">
      <formula>AND($J$190=TRUE,$K$190="")</formula>
    </cfRule>
  </conditionalFormatting>
  <conditionalFormatting sqref="K191">
    <cfRule type="expression" dxfId="64" priority="39">
      <formula>AND($J$191&lt;&gt;"",$K$191="")</formula>
    </cfRule>
  </conditionalFormatting>
  <conditionalFormatting sqref="K192">
    <cfRule type="expression" dxfId="63" priority="38">
      <formula>AND($J$192=TRUE,$K$192="")</formula>
    </cfRule>
  </conditionalFormatting>
  <conditionalFormatting sqref="K193">
    <cfRule type="expression" dxfId="62" priority="37">
      <formula>AND($J$193=TRUE,$K$193="")</formula>
    </cfRule>
  </conditionalFormatting>
  <conditionalFormatting sqref="K194">
    <cfRule type="expression" dxfId="61" priority="36">
      <formula>AND($J$194=TRUE,$K$194="")</formula>
    </cfRule>
  </conditionalFormatting>
  <conditionalFormatting sqref="K195">
    <cfRule type="expression" dxfId="60" priority="35">
      <formula>AND($J$195=TRUE,$K$195="")</formula>
    </cfRule>
  </conditionalFormatting>
  <conditionalFormatting sqref="K196">
    <cfRule type="expression" dxfId="59" priority="34">
      <formula>AND($J$196=TRUE,$K$196="")</formula>
    </cfRule>
  </conditionalFormatting>
  <conditionalFormatting sqref="L13">
    <cfRule type="expression" dxfId="58" priority="31">
      <formula>OR($J$10=TRUE,$J$11=TRUE,$J$12=TRUE,$J$13=TRUE,$J$14=TRUE)</formula>
    </cfRule>
  </conditionalFormatting>
  <conditionalFormatting sqref="L23">
    <cfRule type="expression" dxfId="57" priority="28">
      <formula>OR($J$10=TRUE,$J$14=TRUE)</formula>
    </cfRule>
    <cfRule type="expression" dxfId="56" priority="29">
      <formula>OR($J$20=TRUE,$J$21=TRUE,$J$22=TRUE,$J$23=TRUE,$J$24=TRUE)</formula>
    </cfRule>
  </conditionalFormatting>
  <conditionalFormatting sqref="L27:L28">
    <cfRule type="expression" dxfId="55" priority="26">
      <formula>OR($J$15=TRUE,$J$19=TRUE)</formula>
    </cfRule>
    <cfRule type="expression" dxfId="54" priority="27">
      <formula>OR($J$25=TRUE,$J$26=TRUE,$J$27=TRUE,$J$28=TRUE,$J$29=TRUE)</formula>
    </cfRule>
  </conditionalFormatting>
  <conditionalFormatting sqref="L33">
    <cfRule type="expression" dxfId="53" priority="25">
      <formula>OR($J$30=TRUE,$J$31=TRUE,$J$32=TRUE,$J$33=TRUE)</formula>
    </cfRule>
  </conditionalFormatting>
  <conditionalFormatting sqref="L33">
    <cfRule type="expression" dxfId="52" priority="24">
      <formula>OR($J$2=TRUE,$J$9=TRUE)</formula>
    </cfRule>
  </conditionalFormatting>
  <conditionalFormatting sqref="L38">
    <cfRule type="expression" dxfId="51" priority="23">
      <formula>OR($J$38=TRUE,$J$39=TRUE,$J$40=TRUE,$J$41=TRUE,$J$42=TRUE)</formula>
    </cfRule>
  </conditionalFormatting>
  <conditionalFormatting sqref="K38">
    <cfRule type="expression" dxfId="50" priority="22">
      <formula>OR($J$38=TRUE,$J$39=TRUE,$J$40=TRUE,$J$41=TRUE,$J$42=TRUE)</formula>
    </cfRule>
  </conditionalFormatting>
  <conditionalFormatting sqref="K38">
    <cfRule type="expression" dxfId="49" priority="21">
      <formula>AND($J$38=TRUE,$K$38="")</formula>
    </cfRule>
  </conditionalFormatting>
  <conditionalFormatting sqref="K52">
    <cfRule type="expression" dxfId="48" priority="20">
      <formula>OR($J$52=TRUE,$J$53=TRUE,$J$54=TRUE)</formula>
    </cfRule>
  </conditionalFormatting>
  <conditionalFormatting sqref="K52">
    <cfRule type="expression" dxfId="47" priority="19">
      <formula>OR($J$2=TRUE,$J$9=TRUE)</formula>
    </cfRule>
  </conditionalFormatting>
  <conditionalFormatting sqref="K52">
    <cfRule type="expression" dxfId="46" priority="18">
      <formula>AND($J$52=TRUE,$K$52="")</formula>
    </cfRule>
  </conditionalFormatting>
  <conditionalFormatting sqref="L52">
    <cfRule type="expression" dxfId="45" priority="17">
      <formula>OR($J$52=TRUE,$J$53=TRUE,$J$54=TRUE)</formula>
    </cfRule>
  </conditionalFormatting>
  <conditionalFormatting sqref="L52">
    <cfRule type="expression" dxfId="44" priority="16">
      <formula>OR($J$2=TRUE,$J$9=TRUE)</formula>
    </cfRule>
  </conditionalFormatting>
  <conditionalFormatting sqref="K59">
    <cfRule type="expression" dxfId="43" priority="15">
      <formula>OR($J$55=TRUE,$J$56=TRUE,$J$57=TRUE,$J$58=TRUE,$J$59=TRUE)</formula>
    </cfRule>
  </conditionalFormatting>
  <conditionalFormatting sqref="K59">
    <cfRule type="expression" dxfId="42" priority="14">
      <formula>OR($J$2=TRUE,$J$9=TRUE)</formula>
    </cfRule>
  </conditionalFormatting>
  <conditionalFormatting sqref="K59">
    <cfRule type="expression" dxfId="41" priority="13">
      <formula>AND($J$59=TRUE,$K$59="")</formula>
    </cfRule>
  </conditionalFormatting>
  <conditionalFormatting sqref="L59">
    <cfRule type="expression" dxfId="40" priority="12">
      <formula>OR($J$55=TRUE,$J$56=TRUE,$J$57=TRUE,$J$58=TRUE,$J$59=TRUE)</formula>
    </cfRule>
  </conditionalFormatting>
  <conditionalFormatting sqref="L59">
    <cfRule type="expression" dxfId="39" priority="11">
      <formula>OR($J$2=TRUE,$J$9=TRUE)</formula>
    </cfRule>
  </conditionalFormatting>
  <conditionalFormatting sqref="L63">
    <cfRule type="expression" dxfId="38" priority="8">
      <formula>OR($J$55=TRUE,$J$56=TRUE)</formula>
    </cfRule>
    <cfRule type="expression" dxfId="37" priority="10">
      <formula>OR($J$60=TRUE,$J$61=TRUE,$J$62=TRUE,$J$63=TRUE)</formula>
    </cfRule>
  </conditionalFormatting>
  <conditionalFormatting sqref="L63">
    <cfRule type="expression" dxfId="36" priority="9">
      <formula>OR($J$2=TRUE,$J$9=TRUE)</formula>
    </cfRule>
  </conditionalFormatting>
  <conditionalFormatting sqref="L69">
    <cfRule type="expression" dxfId="35" priority="7">
      <formula>OR($J$67=TRUE,$J$68=TRUE,$J$69=TRUE)</formula>
    </cfRule>
  </conditionalFormatting>
  <conditionalFormatting sqref="L69">
    <cfRule type="expression" dxfId="34" priority="6">
      <formula>OR($J$2=TRUE,$J$9=TRUE)</formula>
    </cfRule>
  </conditionalFormatting>
  <conditionalFormatting sqref="L70">
    <cfRule type="expression" dxfId="33" priority="5">
      <formula>OR($J$70=TRUE,$J$71=TRUE)</formula>
    </cfRule>
  </conditionalFormatting>
  <conditionalFormatting sqref="L70">
    <cfRule type="expression" dxfId="32" priority="4">
      <formula>OR($J$2=TRUE,$J$9=TRUE)</formula>
    </cfRule>
  </conditionalFormatting>
  <conditionalFormatting sqref="L54">
    <cfRule type="expression" dxfId="31" priority="3">
      <formula>OR($J$76=TRUE,$J$77=TRUE,$J$78=TRUE,$J$79=TRUE)</formula>
    </cfRule>
  </conditionalFormatting>
  <conditionalFormatting sqref="L54">
    <cfRule type="expression" dxfId="30" priority="2">
      <formula>$J$71=TRUE</formula>
    </cfRule>
  </conditionalFormatting>
  <conditionalFormatting sqref="L54">
    <cfRule type="expression" dxfId="29" priority="1">
      <formula>$J$72=TRUE</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F74"/>
  <sheetViews>
    <sheetView topLeftCell="A46" zoomScale="70" zoomScaleNormal="70" workbookViewId="0">
      <selection activeCell="R46" sqref="R46"/>
    </sheetView>
  </sheetViews>
  <sheetFormatPr defaultColWidth="9.140625" defaultRowHeight="12.75" x14ac:dyDescent="0.2"/>
  <cols>
    <col min="1" max="1" width="26.42578125" style="114" customWidth="1"/>
    <col min="2" max="3" width="16.7109375" style="114" customWidth="1"/>
    <col min="4" max="4" width="16.7109375" style="115" customWidth="1"/>
    <col min="5" max="5" width="11.140625" style="116" customWidth="1"/>
    <col min="6" max="6" width="16.28515625" style="116" customWidth="1"/>
    <col min="7" max="16384" width="9.140625" style="116"/>
  </cols>
  <sheetData>
    <row r="1" spans="1:6" x14ac:dyDescent="0.2">
      <c r="A1" s="114" t="s">
        <v>420</v>
      </c>
      <c r="B1" s="114" t="s">
        <v>81</v>
      </c>
      <c r="C1" s="114" t="s">
        <v>82</v>
      </c>
      <c r="D1" s="115" t="s">
        <v>57</v>
      </c>
      <c r="E1" s="116" t="s">
        <v>421</v>
      </c>
      <c r="F1" s="116" t="s">
        <v>422</v>
      </c>
    </row>
    <row r="2" spans="1:6" ht="25.5" x14ac:dyDescent="0.2">
      <c r="A2" s="114">
        <v>0</v>
      </c>
      <c r="B2" s="114" t="s">
        <v>90</v>
      </c>
      <c r="C2" s="114" t="s">
        <v>90</v>
      </c>
      <c r="D2" s="115" t="s">
        <v>91</v>
      </c>
      <c r="E2" s="116">
        <f>IF(F2="pole asjakohane","",3)</f>
        <v>3</v>
      </c>
      <c r="F2" s="116">
        <f>IF(Hindamistabel!J2=TRUE,0,IF(Hindamistabel!J3=TRUE,1,IF(Hindamistabel!J4=TRUE,1,IF(Hindamistabel!J5=TRUE,2,IF(Hindamistabel!J6=TRUE,2,IF(Hindamistabel!J7=TRUE,3,IF(Hindamistabel!J8=TRUE,3,IF(Hindamistabel!J9=TRUE,"pole asjakohane",""))))))))</f>
        <v>3</v>
      </c>
    </row>
    <row r="3" spans="1:6" ht="102" x14ac:dyDescent="0.2">
      <c r="A3" s="117" t="s">
        <v>106</v>
      </c>
      <c r="B3" s="117" t="s">
        <v>104</v>
      </c>
      <c r="C3" s="117" t="s">
        <v>105</v>
      </c>
      <c r="D3" s="118" t="s">
        <v>416</v>
      </c>
      <c r="E3" s="119" t="str">
        <f>IF(F3="pole asjakohane","",3)</f>
        <v/>
      </c>
      <c r="F3" s="119" t="str">
        <f>IF(Hindamistabel!J10=TRUE,0,IF(Hindamistabel!J11=TRUE,1,IF(Hindamistabel!J12=TRUE,2,IF(Hindamistabel!J13=TRUE,3,IF(Hindamistabel!J14=TRUE,"pole asjakohane","")))))</f>
        <v>pole asjakohane</v>
      </c>
    </row>
    <row r="4" spans="1:6" ht="114.75" x14ac:dyDescent="0.2">
      <c r="A4" s="120" t="s">
        <v>114</v>
      </c>
      <c r="B4" s="120" t="s">
        <v>104</v>
      </c>
      <c r="C4" s="120" t="s">
        <v>105</v>
      </c>
      <c r="D4" s="121" t="s">
        <v>417</v>
      </c>
      <c r="E4" s="122">
        <f>IF(F4="pole asjakohane","",3)</f>
        <v>3</v>
      </c>
      <c r="F4" s="122">
        <f>IF(Hindamistabel!J15=TRUE,0,IF(Hindamistabel!J16=TRUE,1,IF(Hindamistabel!J17=TRUE,2,IF(Hindamistabel!J18=TRUE,3,IF(Hindamistabel!J19=TRUE,"pole asjakohane","")))))</f>
        <v>3</v>
      </c>
    </row>
    <row r="5" spans="1:6" ht="51" x14ac:dyDescent="0.2">
      <c r="A5" s="120" t="s">
        <v>118</v>
      </c>
      <c r="B5" s="120" t="s">
        <v>104</v>
      </c>
      <c r="C5" s="120" t="s">
        <v>105</v>
      </c>
      <c r="D5" s="121" t="s">
        <v>119</v>
      </c>
      <c r="E5" s="122" t="str">
        <f>IF(OR(F5="pole asjakohane",Hindamistabel!J10=TRUE,Hindamistabel!J14=TRUE),"",3)</f>
        <v/>
      </c>
      <c r="F5" s="122" t="str">
        <f>IF(Hindamistabel!J20=TRUE,0,IF(Hindamistabel!J21=TRUE,1,IF(Hindamistabel!J22=TRUE,2,IF(Hindamistabel!J23=TRUE,3,IF(Hindamistabel!J24=TRUE,"pole asjakohane","")))))</f>
        <v/>
      </c>
    </row>
    <row r="6" spans="1:6" ht="63.75" x14ac:dyDescent="0.2">
      <c r="A6" s="120" t="s">
        <v>126</v>
      </c>
      <c r="B6" s="120" t="s">
        <v>104</v>
      </c>
      <c r="C6" s="120" t="s">
        <v>105</v>
      </c>
      <c r="D6" s="121" t="s">
        <v>127</v>
      </c>
      <c r="E6" s="122">
        <f>IF(OR(F6="pole asjakohane",Hindamistabel!J15=TRUE,Hindamistabel!J19=TRUE),"",3)</f>
        <v>3</v>
      </c>
      <c r="F6" s="122">
        <f>IF(Hindamistabel!J25=TRUE,0,IF(Hindamistabel!J26=TRUE,1,IF(Hindamistabel!J27=TRUE,2,IF(Hindamistabel!J28=TRUE,3,IF(Hindamistabel!J29=TRUE,"pole asjakohane","")))))</f>
        <v>2</v>
      </c>
    </row>
    <row r="7" spans="1:6" ht="153" x14ac:dyDescent="0.2">
      <c r="A7" s="120" t="s">
        <v>130</v>
      </c>
      <c r="B7" s="120" t="s">
        <v>104</v>
      </c>
      <c r="C7" s="120" t="s">
        <v>105</v>
      </c>
      <c r="D7" s="121" t="s">
        <v>131</v>
      </c>
      <c r="E7" s="122">
        <f>IF(OR(F7="pole asjakohane", Hindamistabel!J2=TRUE,Hindamistabel!J9=TRUE),"",3)</f>
        <v>3</v>
      </c>
      <c r="F7" s="122">
        <f>IF(Hindamistabel!J30=TRUE,0,IF(Hindamistabel!J31=TRUE,1,IF(Hindamistabel!J32=TRUE,2,IF(Hindamistabel!J33=TRUE,3,""))))</f>
        <v>2</v>
      </c>
    </row>
    <row r="8" spans="1:6" ht="51" x14ac:dyDescent="0.2">
      <c r="A8" s="120" t="s">
        <v>137</v>
      </c>
      <c r="B8" s="120" t="s">
        <v>104</v>
      </c>
      <c r="C8" s="120" t="s">
        <v>105</v>
      </c>
      <c r="D8" s="121" t="s">
        <v>138</v>
      </c>
      <c r="E8" s="122">
        <f>IF(OR(F8="pole asjakohane",Hindamistabel!J2=TRUE,Hindamistabel!J9=TRUE,Hindamistabel!J33=TRUE),"",3)</f>
        <v>3</v>
      </c>
      <c r="F8" s="122">
        <f>IF(Hindamistabel!J34=TRUE,0,IF(Hindamistabel!J35=TRUE,1,IF(Hindamistabel!J36=TRUE,2,IF(Hindamistabel!J37=TRUE,3,""))))</f>
        <v>1</v>
      </c>
    </row>
    <row r="9" spans="1:6" ht="102" x14ac:dyDescent="0.2">
      <c r="A9" s="123" t="s">
        <v>146</v>
      </c>
      <c r="B9" s="123" t="s">
        <v>104</v>
      </c>
      <c r="C9" s="123" t="s">
        <v>145</v>
      </c>
      <c r="D9" s="124" t="s">
        <v>147</v>
      </c>
      <c r="E9" s="125">
        <f t="shared" ref="E9" si="0">IF(F9="pole asjakohane","",3)</f>
        <v>3</v>
      </c>
      <c r="F9" s="125">
        <f>IF(Hindamistabel!J38=TRUE,0,IF(Hindamistabel!J39=TRUE,1,IF(Hindamistabel!J40=TRUE,1,IF(Hindamistabel!J41=TRUE,2,IF(Hindamistabel!J42=TRUE,3,"")))))</f>
        <v>3</v>
      </c>
    </row>
    <row r="10" spans="1:6" ht="89.25" x14ac:dyDescent="0.2">
      <c r="A10" s="123" t="s">
        <v>153</v>
      </c>
      <c r="B10" s="123" t="s">
        <v>104</v>
      </c>
      <c r="C10" s="123" t="s">
        <v>145</v>
      </c>
      <c r="D10" s="124" t="s">
        <v>154</v>
      </c>
      <c r="E10" s="125">
        <f>IF(OR(F10="pole asjakohane",Hindamistabel!J38=TRUE),"",3)</f>
        <v>3</v>
      </c>
      <c r="F10" s="125">
        <f>IF(Hindamistabel!J43=TRUE,0,IF(Hindamistabel!J44=TRUE,1,IF(Hindamistabel!J45=TRUE,2,IF(Hindamistabel!J46=TRUE,3,""))))</f>
        <v>0</v>
      </c>
    </row>
    <row r="11" spans="1:6" ht="38.25" x14ac:dyDescent="0.2">
      <c r="A11" s="123" t="s">
        <v>160</v>
      </c>
      <c r="B11" s="123" t="s">
        <v>104</v>
      </c>
      <c r="C11" s="123" t="s">
        <v>145</v>
      </c>
      <c r="D11" s="124" t="s">
        <v>161</v>
      </c>
      <c r="E11" s="111" t="s">
        <v>103</v>
      </c>
      <c r="F11" s="111" t="s">
        <v>103</v>
      </c>
    </row>
    <row r="12" spans="1:6" ht="76.5" x14ac:dyDescent="0.2">
      <c r="A12" s="123">
        <v>4</v>
      </c>
      <c r="B12" s="123" t="s">
        <v>104</v>
      </c>
      <c r="C12" s="123" t="s">
        <v>145</v>
      </c>
      <c r="D12" s="124" t="s">
        <v>165</v>
      </c>
      <c r="E12" s="125">
        <f>IF(OR(F12="pole asjakohane",Hindamistabel!J9=TRUE,Hindamistabel!J2=TRUE),"",3)</f>
        <v>3</v>
      </c>
      <c r="F12" s="125">
        <f>IF(Hindamistabel!J52=TRUE,0,IF(Hindamistabel!J53=TRUE,2,IF(Hindamistabel!J54=TRUE,3,"")))</f>
        <v>3</v>
      </c>
    </row>
    <row r="13" spans="1:6" ht="76.5" x14ac:dyDescent="0.2">
      <c r="A13" s="120" t="s">
        <v>171</v>
      </c>
      <c r="B13" s="120" t="s">
        <v>104</v>
      </c>
      <c r="C13" s="120" t="s">
        <v>170</v>
      </c>
      <c r="D13" s="121" t="s">
        <v>172</v>
      </c>
      <c r="E13" s="122">
        <f>IF(OR(F13="pole asjakohane",Hindamistabel!J9=TRUE,Hindamistabel!J2=TRUE),"",3)</f>
        <v>3</v>
      </c>
      <c r="F13" s="122">
        <f>IF(Hindamistabel!J55=TRUE,0,IF(Hindamistabel!J56=TRUE,1,IF(Hindamistabel!J57=TRUE,1,IF(Hindamistabel!J58=TRUE,2,IF(Hindamistabel!J59=TRUE,3,"")))))</f>
        <v>2</v>
      </c>
    </row>
    <row r="14" spans="1:6" ht="89.25" x14ac:dyDescent="0.2">
      <c r="A14" s="120" t="s">
        <v>180</v>
      </c>
      <c r="B14" s="120" t="s">
        <v>104</v>
      </c>
      <c r="C14" s="120" t="s">
        <v>170</v>
      </c>
      <c r="D14" s="121" t="s">
        <v>181</v>
      </c>
      <c r="E14" s="122">
        <f>IF(OR(F14="pole asjakohane",Hindamistabel!J9=TRUE,Hindamistabel!J2=TRUE,Hindamistabel!J55=TRUE,Hindamistabel!J56=TRUE),"",3)</f>
        <v>3</v>
      </c>
      <c r="F14" s="122">
        <f>IF(Hindamistabel!J60=TRUE,0,IF(Hindamistabel!J61=TRUE,1,IF(Hindamistabel!J62=TRUE,2,IF(Hindamistabel!J63=TRUE,3,""))))</f>
        <v>3</v>
      </c>
    </row>
    <row r="15" spans="1:6" ht="114.75" x14ac:dyDescent="0.2">
      <c r="A15" s="120" t="s">
        <v>187</v>
      </c>
      <c r="B15" s="120" t="s">
        <v>104</v>
      </c>
      <c r="C15" s="120" t="s">
        <v>170</v>
      </c>
      <c r="D15" s="121" t="s">
        <v>188</v>
      </c>
      <c r="E15" s="122">
        <f>IF(OR(F15="pole asjakohane",Hindamistabel!J9=TRUE,Hindamistabel!J2=TRUE),"",3)</f>
        <v>3</v>
      </c>
      <c r="F15" s="122">
        <f>IF(Hindamistabel!J64=TRUE,"pole asjakohane",IF(Hindamistabel!J65=TRUE,0,IF(Hindamistabel!J66=TRUE,3,"")))</f>
        <v>0</v>
      </c>
    </row>
    <row r="16" spans="1:6" ht="114.75" x14ac:dyDescent="0.2">
      <c r="A16" s="120" t="s">
        <v>193</v>
      </c>
      <c r="B16" s="120" t="s">
        <v>104</v>
      </c>
      <c r="C16" s="120" t="s">
        <v>170</v>
      </c>
      <c r="D16" s="121" t="s">
        <v>194</v>
      </c>
      <c r="E16" s="122">
        <f>IF(OR(F16="pole asjakohane",Hindamistabel!J9=TRUE,Hindamistabel!J2=TRUE),"",3)</f>
        <v>3</v>
      </c>
      <c r="F16" s="122">
        <f>IF(Hindamistabel!J67=TRUE,"pole asjakohane",IF(Hindamistabel!J68=TRUE,1,IF(Hindamistabel!J69=TRUE,3,"")))</f>
        <v>3</v>
      </c>
    </row>
    <row r="17" spans="1:6" ht="102" x14ac:dyDescent="0.2">
      <c r="A17" s="123" t="s">
        <v>197</v>
      </c>
      <c r="B17" s="123" t="s">
        <v>104</v>
      </c>
      <c r="C17" s="123" t="s">
        <v>196</v>
      </c>
      <c r="D17" s="124" t="s">
        <v>198</v>
      </c>
      <c r="E17" s="111" t="s">
        <v>103</v>
      </c>
      <c r="F17" s="111" t="s">
        <v>103</v>
      </c>
    </row>
    <row r="18" spans="1:6" ht="89.25" x14ac:dyDescent="0.2">
      <c r="A18" s="123" t="s">
        <v>202</v>
      </c>
      <c r="B18" s="123" t="s">
        <v>104</v>
      </c>
      <c r="C18" s="123" t="s">
        <v>196</v>
      </c>
      <c r="D18" s="124" t="s">
        <v>203</v>
      </c>
      <c r="E18" s="125">
        <f>IF(OR(F18="pole asjakohane",Hindamistabel!J9=TRUE,Hindamistabel!J2=TRUE,Hindamistabel!J71=TRUE),"",3)</f>
        <v>3</v>
      </c>
      <c r="F18" s="125">
        <f>IF(Hindamistabel!J72=TRUE,0,IF(Hindamistabel!J73=TRUE,1,IF(Hindamistabel!J74=TRUE,2,IF(Hindamistabel!J75=TRUE,3,""))))</f>
        <v>3</v>
      </c>
    </row>
    <row r="19" spans="1:6" ht="63.75" x14ac:dyDescent="0.2">
      <c r="A19" s="123" t="s">
        <v>209</v>
      </c>
      <c r="B19" s="123" t="s">
        <v>104</v>
      </c>
      <c r="C19" s="123" t="s">
        <v>196</v>
      </c>
      <c r="D19" s="124" t="s">
        <v>210</v>
      </c>
      <c r="E19" s="125" t="str">
        <f>IF(OR(F19="pole asjakohane",Hindamistabel!J9=TRUE,Hindamistabel!J2=TRUE,Hindamistabel!J71=TRUE,Hindamistabel!J72=TRUE),"",3)</f>
        <v/>
      </c>
      <c r="F19" s="125" t="str">
        <f>IF(Hindamistabel!J76=TRUE,"pole asjakohane",IF(Hindamistabel!J77=TRUE,0,IF(Hindamistabel!J78=TRUE,0,IF(Hindamistabel!J79=TRUE,3,""))))</f>
        <v>pole asjakohane</v>
      </c>
    </row>
    <row r="20" spans="1:6" ht="89.25" x14ac:dyDescent="0.2">
      <c r="A20" s="123" t="s">
        <v>215</v>
      </c>
      <c r="B20" s="123" t="s">
        <v>104</v>
      </c>
      <c r="C20" s="123" t="s">
        <v>196</v>
      </c>
      <c r="D20" s="124" t="s">
        <v>216</v>
      </c>
      <c r="E20" s="125">
        <f>IF(OR(F20="pole asjakohane",Hindamistabel!J9=TRUE,Hindamistabel!J2=TRUE,Hindamistabel!J71=TRUE,Hindamistabel!J72=TRUE),"",3)</f>
        <v>3</v>
      </c>
      <c r="F20" s="125">
        <f>IF(Hindamistabel!J80=TRUE,0,IF(Hindamistabel!J81=TRUE,1,IF(Hindamistabel!J82=TRUE,2,IF(Hindamistabel!J83=TRUE,3,""))))</f>
        <v>3</v>
      </c>
    </row>
    <row r="21" spans="1:6" ht="140.25" x14ac:dyDescent="0.2">
      <c r="A21" s="117">
        <v>7</v>
      </c>
      <c r="B21" s="117" t="s">
        <v>222</v>
      </c>
      <c r="C21" s="117" t="s">
        <v>223</v>
      </c>
      <c r="D21" s="118" t="s">
        <v>224</v>
      </c>
      <c r="E21" s="119">
        <f>IF(OR(F21="pole asjakohane",Hindamistabel!J9=TRUE,Hindamistabel!J2=TRUE),"",3)</f>
        <v>3</v>
      </c>
      <c r="F21" s="119">
        <f>IF(Hindamistabel!J84=TRUE,3,IF(Hindamistabel!J85=TRUE,1,""))</f>
        <v>3</v>
      </c>
    </row>
    <row r="22" spans="1:6" ht="153" x14ac:dyDescent="0.2">
      <c r="A22" s="120" t="s">
        <v>228</v>
      </c>
      <c r="B22" s="120" t="s">
        <v>222</v>
      </c>
      <c r="C22" s="120" t="s">
        <v>223</v>
      </c>
      <c r="D22" s="121" t="s">
        <v>229</v>
      </c>
      <c r="E22" s="122">
        <f>IF(OR(F22="pole asjakohane",Hindamistabel!J9=TRUE,Hindamistabel!J2=TRUE),"",3)</f>
        <v>3</v>
      </c>
      <c r="F22" s="122">
        <f>IF(Hindamistabel!J86=TRUE,"pole asjakohane",IF(Hindamistabel!J87=TRUE,0,IF(Hindamistabel!J88=TRUE,1,IF(Hindamistabel!J89=TRUE,2,IF(Hindamistabel!J90=TRUE,3,"")))))</f>
        <v>2</v>
      </c>
    </row>
    <row r="23" spans="1:6" ht="76.5" x14ac:dyDescent="0.2">
      <c r="A23" s="120" t="s">
        <v>236</v>
      </c>
      <c r="B23" s="120" t="s">
        <v>222</v>
      </c>
      <c r="C23" s="120" t="s">
        <v>223</v>
      </c>
      <c r="D23" s="121" t="s">
        <v>237</v>
      </c>
      <c r="E23" s="110" t="s">
        <v>103</v>
      </c>
      <c r="F23" s="110" t="s">
        <v>103</v>
      </c>
    </row>
    <row r="24" spans="1:6" ht="76.5" x14ac:dyDescent="0.2">
      <c r="A24" s="120">
        <v>9</v>
      </c>
      <c r="B24" s="120" t="s">
        <v>222</v>
      </c>
      <c r="C24" s="120" t="s">
        <v>223</v>
      </c>
      <c r="D24" s="121" t="s">
        <v>240</v>
      </c>
      <c r="E24" s="122">
        <f t="shared" ref="E24:E48" si="1">IF(F24="pole asjakohane","",3)</f>
        <v>3</v>
      </c>
      <c r="F24" s="122">
        <f>IF(Hindamistabel!J92=TRUE,0,IF(Hindamistabel!J93=TRUE,1,IF(Hindamistabel!J94=TRUE,2,IF(Hindamistabel!J95=TRUE,3,""))))</f>
        <v>2</v>
      </c>
    </row>
    <row r="25" spans="1:6" ht="76.5" x14ac:dyDescent="0.2">
      <c r="A25" s="123" t="s">
        <v>247</v>
      </c>
      <c r="B25" s="123" t="s">
        <v>222</v>
      </c>
      <c r="C25" s="123" t="s">
        <v>246</v>
      </c>
      <c r="D25" s="124" t="s">
        <v>248</v>
      </c>
      <c r="E25" s="125">
        <f t="shared" si="1"/>
        <v>3</v>
      </c>
      <c r="F25" s="125">
        <f>IF(Hindamistabel!J96=TRUE,"pole asjakohane",IF(Hindamistabel!J97=TRUE,0,IF(Hindamistabel!J98=TRUE,1,IF(Hindamistabel!J99=TRUE,3,""))))</f>
        <v>3</v>
      </c>
    </row>
    <row r="26" spans="1:6" ht="127.5" x14ac:dyDescent="0.2">
      <c r="A26" s="123" t="s">
        <v>255</v>
      </c>
      <c r="B26" s="123" t="s">
        <v>222</v>
      </c>
      <c r="C26" s="123" t="s">
        <v>246</v>
      </c>
      <c r="D26" s="124" t="s">
        <v>256</v>
      </c>
      <c r="E26" s="125">
        <f t="shared" si="1"/>
        <v>3</v>
      </c>
      <c r="F26" s="125">
        <f>IF(Hindamistabel!J100=TRUE,"pole asjakohane",IF(Hindamistabel!J101=TRUE,0,IF(Hindamistabel!J102=TRUE,1,IF(Hindamistabel!J103=TRUE,3,""))))</f>
        <v>3</v>
      </c>
    </row>
    <row r="27" spans="1:6" ht="102" x14ac:dyDescent="0.2">
      <c r="A27" s="123" t="s">
        <v>259</v>
      </c>
      <c r="B27" s="123" t="s">
        <v>222</v>
      </c>
      <c r="C27" s="123" t="s">
        <v>246</v>
      </c>
      <c r="D27" s="124" t="s">
        <v>260</v>
      </c>
      <c r="E27" s="111" t="s">
        <v>103</v>
      </c>
      <c r="F27" s="111" t="s">
        <v>103</v>
      </c>
    </row>
    <row r="28" spans="1:6" ht="63.75" x14ac:dyDescent="0.2">
      <c r="A28" s="123" t="s">
        <v>265</v>
      </c>
      <c r="B28" s="123" t="s">
        <v>222</v>
      </c>
      <c r="C28" s="123" t="s">
        <v>246</v>
      </c>
      <c r="D28" s="124" t="s">
        <v>266</v>
      </c>
      <c r="E28" s="112" t="s">
        <v>103</v>
      </c>
      <c r="F28" s="112" t="s">
        <v>103</v>
      </c>
    </row>
    <row r="29" spans="1:6" ht="89.25" x14ac:dyDescent="0.2">
      <c r="A29" s="117" t="s">
        <v>274</v>
      </c>
      <c r="B29" s="117" t="s">
        <v>273</v>
      </c>
      <c r="C29" s="117" t="s">
        <v>196</v>
      </c>
      <c r="D29" s="118" t="s">
        <v>275</v>
      </c>
      <c r="E29" s="122">
        <f>IF(OR(F29="pole asjakohane",Hindamistabel!J9=TRUE,Hindamistabel!J2=TRUE),"",3)</f>
        <v>3</v>
      </c>
      <c r="F29" s="122">
        <f>IF(Hindamistabel!J114=TRUE,"pole asjakohane",IF(Hindamistabel!J115=TRUE,3,IF(Hindamistabel!J116=TRUE,2,IF(Hindamistabel!J117=TRUE,1,IF(Hindamistabel!J118=TRUE,0,"")))))</f>
        <v>2</v>
      </c>
    </row>
    <row r="30" spans="1:6" ht="114.75" x14ac:dyDescent="0.2">
      <c r="A30" s="120" t="s">
        <v>282</v>
      </c>
      <c r="B30" s="120" t="s">
        <v>273</v>
      </c>
      <c r="C30" s="120" t="s">
        <v>196</v>
      </c>
      <c r="D30" s="121" t="s">
        <v>283</v>
      </c>
      <c r="E30" s="122" t="str">
        <f>IF(OR(F30="pole asjakohane",Hindamistabel!J9=TRUE,Hindamistabel!J2=TRUE),"",3)</f>
        <v/>
      </c>
      <c r="F30" s="122" t="str">
        <f>IF(Hindamistabel!J119=TRUE,"pole asjakohane",IF(Hindamistabel!J120=TRUE,3,IF(Hindamistabel!J121=TRUE,2,IF(Hindamistabel!J122=TRUE,1,IF(Hindamistabel!J123=TRUE,0,"")))))</f>
        <v>pole asjakohane</v>
      </c>
    </row>
    <row r="31" spans="1:6" ht="51" x14ac:dyDescent="0.2">
      <c r="A31" s="120" t="s">
        <v>285</v>
      </c>
      <c r="B31" s="120" t="s">
        <v>273</v>
      </c>
      <c r="C31" s="120" t="s">
        <v>196</v>
      </c>
      <c r="D31" s="121" t="s">
        <v>286</v>
      </c>
      <c r="E31" s="122">
        <f>IF(OR(F31="pole asjakohane",Hindamistabel!J9=TRUE,Hindamistabel!J2=TRUE),"",3)</f>
        <v>3</v>
      </c>
      <c r="F31" s="122">
        <f>IF(Hindamistabel!J124=TRUE,"pole asjakohane",IF(Hindamistabel!J125=TRUE,3,IF(Hindamistabel!J126=TRUE,2,IF(Hindamistabel!J127=TRUE,1,IF(Hindamistabel!J128=TRUE,0,"")))))</f>
        <v>1</v>
      </c>
    </row>
    <row r="32" spans="1:6" ht="51" x14ac:dyDescent="0.2">
      <c r="A32" s="120" t="s">
        <v>293</v>
      </c>
      <c r="B32" s="120" t="s">
        <v>273</v>
      </c>
      <c r="C32" s="120" t="s">
        <v>196</v>
      </c>
      <c r="D32" s="121" t="s">
        <v>294</v>
      </c>
      <c r="E32" s="122" t="str">
        <f>IF(OR(F32="pole asjakohane",Hindamistabel!J9=TRUE,Hindamistabel!J2=TRUE),"",3)</f>
        <v/>
      </c>
      <c r="F32" s="122" t="str">
        <f>IF(Hindamistabel!J129=TRUE,"pole asjakohane",IF(Hindamistabel!J130=TRUE,3,IF(Hindamistabel!J131=TRUE,2,IF(Hindamistabel!J132=TRUE,1,IF(Hindamistabel!J133=TRUE,0,"")))))</f>
        <v>pole asjakohane</v>
      </c>
    </row>
    <row r="33" spans="1:6" ht="140.25" x14ac:dyDescent="0.2">
      <c r="A33" s="120" t="s">
        <v>299</v>
      </c>
      <c r="B33" s="120" t="s">
        <v>273</v>
      </c>
      <c r="C33" s="120" t="s">
        <v>196</v>
      </c>
      <c r="D33" s="121" t="s">
        <v>300</v>
      </c>
      <c r="E33" s="122" t="str">
        <f>IF(OR(F33="pole asjakohane",Hindamistabel!J9=TRUE,Hindamistabel!J2=TRUE),"",3)</f>
        <v/>
      </c>
      <c r="F33" s="122" t="str">
        <f>IF(Hindamistabel!J134=TRUE,"pole asjakohane",IF(Hindamistabel!J135=TRUE,3,IF(Hindamistabel!J136=TRUE,2,IF(Hindamistabel!J137=TRUE,1,IF(Hindamistabel!J138=TRUE,0,"")))))</f>
        <v>pole asjakohane</v>
      </c>
    </row>
    <row r="34" spans="1:6" ht="76.5" x14ac:dyDescent="0.2">
      <c r="A34" s="120" t="s">
        <v>301</v>
      </c>
      <c r="B34" s="120" t="s">
        <v>273</v>
      </c>
      <c r="C34" s="120" t="s">
        <v>196</v>
      </c>
      <c r="D34" s="121" t="s">
        <v>302</v>
      </c>
      <c r="E34" s="110" t="s">
        <v>103</v>
      </c>
      <c r="F34" s="110" t="s">
        <v>103</v>
      </c>
    </row>
    <row r="35" spans="1:6" ht="63.75" x14ac:dyDescent="0.2">
      <c r="A35" s="120" t="s">
        <v>304</v>
      </c>
      <c r="B35" s="120" t="s">
        <v>273</v>
      </c>
      <c r="C35" s="120" t="s">
        <v>196</v>
      </c>
      <c r="D35" s="121" t="s">
        <v>305</v>
      </c>
      <c r="E35" s="122">
        <f>IF(OR(F35="pole asjakohane",Hindamistabel!J9=TRUE,Hindamistabel!J2=TRUE),"",3)</f>
        <v>3</v>
      </c>
      <c r="F35" s="122">
        <f>IF(Hindamistabel!J140=TRUE,3,IF(Hindamistabel!J141=TRUE,2,IF(Hindamistabel!J142=TRUE,1,IF(Hindamistabel!J143=TRUE,0,IF(Hindamistabel!J144=TRUE,"pole asjakohane","")))))</f>
        <v>1</v>
      </c>
    </row>
    <row r="36" spans="1:6" ht="89.25" x14ac:dyDescent="0.2">
      <c r="A36" s="120" t="s">
        <v>307</v>
      </c>
      <c r="B36" s="120" t="s">
        <v>273</v>
      </c>
      <c r="C36" s="120" t="s">
        <v>196</v>
      </c>
      <c r="D36" s="121" t="s">
        <v>308</v>
      </c>
      <c r="E36" s="122">
        <f>IF(OR(F36="pole asjakohane",Hindamistabel!J9=TRUE,Hindamistabel!J2=TRUE),"",3)</f>
        <v>3</v>
      </c>
      <c r="F36" s="122">
        <f>IF(Hindamistabel!J145=TRUE,3,IF(Hindamistabel!J146=TRUE,2,IF(Hindamistabel!J147=TRUE,1,IF(Hindamistabel!J148=TRUE,0,IF(Hindamistabel!J149=TRUE,"pole asjakohane","")))))</f>
        <v>2</v>
      </c>
    </row>
    <row r="37" spans="1:6" ht="89.25" x14ac:dyDescent="0.2">
      <c r="A37" s="120" t="s">
        <v>310</v>
      </c>
      <c r="B37" s="120" t="s">
        <v>273</v>
      </c>
      <c r="C37" s="120" t="s">
        <v>196</v>
      </c>
      <c r="D37" s="121" t="s">
        <v>311</v>
      </c>
      <c r="E37" s="122">
        <f>IF(OR(F37="pole asjakohane",Hindamistabel!J9=TRUE,Hindamistabel!J2=TRUE),"",3)</f>
        <v>3</v>
      </c>
      <c r="F37" s="122">
        <f>IF(Hindamistabel!J150=TRUE,3,IF(Hindamistabel!J151=TRUE,2,IF(Hindamistabel!J152=TRUE,1,IF(Hindamistabel!J153=TRUE,0,IF(Hindamistabel!J154=TRUE,"pole asjakohane","")))))</f>
        <v>3</v>
      </c>
    </row>
    <row r="38" spans="1:6" ht="89.25" x14ac:dyDescent="0.2">
      <c r="A38" s="120" t="s">
        <v>314</v>
      </c>
      <c r="B38" s="120" t="s">
        <v>273</v>
      </c>
      <c r="C38" s="120" t="s">
        <v>196</v>
      </c>
      <c r="D38" s="121" t="s">
        <v>315</v>
      </c>
      <c r="E38" s="110" t="s">
        <v>103</v>
      </c>
      <c r="F38" s="110" t="s">
        <v>103</v>
      </c>
    </row>
    <row r="39" spans="1:6" ht="51" x14ac:dyDescent="0.2">
      <c r="A39" s="123" t="s">
        <v>318</v>
      </c>
      <c r="B39" s="123" t="s">
        <v>273</v>
      </c>
      <c r="C39" s="123" t="s">
        <v>317</v>
      </c>
      <c r="D39" s="124" t="s">
        <v>418</v>
      </c>
      <c r="E39" s="125" t="str">
        <f t="shared" si="1"/>
        <v/>
      </c>
      <c r="F39" s="125" t="str">
        <f>IF(Hindamistabel!J156=TRUE,3,IF(Hindamistabel!J157=TRUE,2,IF(Hindamistabel!J158=TRUE,1,IF(Hindamistabel!J159=TRUE,0,IF(Hindamistabel!J160=TRUE,"pole asjakohane","")))))</f>
        <v>pole asjakohane</v>
      </c>
    </row>
    <row r="40" spans="1:6" ht="114.75" x14ac:dyDescent="0.2">
      <c r="A40" s="123" t="s">
        <v>322</v>
      </c>
      <c r="B40" s="123" t="s">
        <v>273</v>
      </c>
      <c r="C40" s="123" t="s">
        <v>317</v>
      </c>
      <c r="D40" s="124" t="s">
        <v>323</v>
      </c>
      <c r="E40" s="111" t="s">
        <v>103</v>
      </c>
      <c r="F40" s="111" t="s">
        <v>103</v>
      </c>
    </row>
    <row r="41" spans="1:6" ht="89.25" x14ac:dyDescent="0.2">
      <c r="A41" s="123" t="s">
        <v>325</v>
      </c>
      <c r="B41" s="123" t="s">
        <v>273</v>
      </c>
      <c r="C41" s="123" t="s">
        <v>317</v>
      </c>
      <c r="D41" s="124" t="s">
        <v>326</v>
      </c>
      <c r="E41" s="111" t="s">
        <v>103</v>
      </c>
      <c r="F41" s="111" t="s">
        <v>103</v>
      </c>
    </row>
    <row r="42" spans="1:6" ht="204" x14ac:dyDescent="0.2">
      <c r="A42" s="123" t="s">
        <v>328</v>
      </c>
      <c r="B42" s="123" t="s">
        <v>273</v>
      </c>
      <c r="C42" s="123" t="s">
        <v>317</v>
      </c>
      <c r="D42" s="124" t="s">
        <v>329</v>
      </c>
      <c r="E42" s="111" t="s">
        <v>103</v>
      </c>
      <c r="F42" s="111" t="s">
        <v>103</v>
      </c>
    </row>
    <row r="43" spans="1:6" ht="63.75" x14ac:dyDescent="0.2">
      <c r="A43" s="123" t="s">
        <v>331</v>
      </c>
      <c r="B43" s="123" t="s">
        <v>273</v>
      </c>
      <c r="C43" s="123" t="s">
        <v>317</v>
      </c>
      <c r="D43" s="124" t="s">
        <v>419</v>
      </c>
      <c r="E43" s="125">
        <f t="shared" si="1"/>
        <v>3</v>
      </c>
      <c r="F43" s="125">
        <f>IF(Hindamistabel!J164=TRUE,3,IF(Hindamistabel!J165=TRUE,2,IF(Hindamistabel!J166=TRUE,1,IF(Hindamistabel!J167=TRUE,0,IF(Hindamistabel!J168=TRUE,"pole asjakohane","")))))</f>
        <v>3</v>
      </c>
    </row>
    <row r="44" spans="1:6" ht="114.75" x14ac:dyDescent="0.2">
      <c r="A44" s="123" t="s">
        <v>335</v>
      </c>
      <c r="B44" s="123" t="s">
        <v>273</v>
      </c>
      <c r="C44" s="123" t="s">
        <v>317</v>
      </c>
      <c r="D44" s="124" t="s">
        <v>336</v>
      </c>
      <c r="E44" s="111" t="s">
        <v>103</v>
      </c>
      <c r="F44" s="111" t="s">
        <v>103</v>
      </c>
    </row>
    <row r="45" spans="1:6" ht="89.25" x14ac:dyDescent="0.2">
      <c r="A45" s="123" t="s">
        <v>337</v>
      </c>
      <c r="B45" s="123" t="s">
        <v>273</v>
      </c>
      <c r="C45" s="123" t="s">
        <v>317</v>
      </c>
      <c r="D45" s="124" t="s">
        <v>338</v>
      </c>
      <c r="E45" s="111" t="s">
        <v>103</v>
      </c>
      <c r="F45" s="111" t="s">
        <v>103</v>
      </c>
    </row>
    <row r="46" spans="1:6" ht="229.5" x14ac:dyDescent="0.2">
      <c r="A46" s="123" t="s">
        <v>340</v>
      </c>
      <c r="B46" s="123" t="s">
        <v>273</v>
      </c>
      <c r="C46" s="123" t="s">
        <v>317</v>
      </c>
      <c r="D46" s="124" t="s">
        <v>341</v>
      </c>
      <c r="E46" s="111" t="s">
        <v>103</v>
      </c>
      <c r="F46" s="111" t="s">
        <v>103</v>
      </c>
    </row>
    <row r="47" spans="1:6" ht="51" x14ac:dyDescent="0.2">
      <c r="A47" s="123">
        <v>16</v>
      </c>
      <c r="B47" s="123" t="s">
        <v>273</v>
      </c>
      <c r="C47" s="123" t="s">
        <v>317</v>
      </c>
      <c r="D47" s="124" t="s">
        <v>343</v>
      </c>
      <c r="E47" s="125">
        <f t="shared" si="1"/>
        <v>3</v>
      </c>
      <c r="F47" s="125">
        <f>IF(Hindamistabel!J172=TRUE,3,IF(Hindamistabel!J173=TRUE,2,IF(Hindamistabel!J174=TRUE,1,IF(Hindamistabel!J175=TRUE,0,""))))</f>
        <v>2</v>
      </c>
    </row>
    <row r="48" spans="1:6" ht="51" x14ac:dyDescent="0.2">
      <c r="A48" s="123">
        <v>17</v>
      </c>
      <c r="B48" s="123" t="s">
        <v>273</v>
      </c>
      <c r="C48" s="123" t="s">
        <v>317</v>
      </c>
      <c r="D48" s="124" t="s">
        <v>348</v>
      </c>
      <c r="E48" s="125">
        <f t="shared" si="1"/>
        <v>3</v>
      </c>
      <c r="F48" s="125">
        <f>IF(Hindamistabel!J176=TRUE,3,IF(Hindamistabel!J177=TRUE,2,IF(Hindamistabel!J178=TRUE,1,IF(Hindamistabel!J179=TRUE,0,""))))</f>
        <v>1</v>
      </c>
    </row>
    <row r="49" spans="1:6" ht="38.25" x14ac:dyDescent="0.2">
      <c r="A49" s="123" t="s">
        <v>351</v>
      </c>
      <c r="B49" s="123" t="s">
        <v>273</v>
      </c>
      <c r="C49" s="123" t="s">
        <v>317</v>
      </c>
      <c r="D49" s="124" t="s">
        <v>352</v>
      </c>
      <c r="E49" s="125">
        <f>IF(F49="pole asjakohane","",3)</f>
        <v>3</v>
      </c>
      <c r="F49" s="125">
        <f>IF(Hindamistabel!J180=TRUE,0,IF(Hindamistabel!J181=TRUE,"pole asjakohane",IF(Hindamistabel!J182=TRUE,3,"")))</f>
        <v>3</v>
      </c>
    </row>
    <row r="50" spans="1:6" ht="76.5" x14ac:dyDescent="0.2">
      <c r="A50" s="123" t="s">
        <v>358</v>
      </c>
      <c r="B50" s="123" t="s">
        <v>273</v>
      </c>
      <c r="C50" s="123" t="s">
        <v>317</v>
      </c>
      <c r="D50" s="124" t="s">
        <v>359</v>
      </c>
      <c r="E50" s="125" t="str">
        <f>IF(OR(F50="pole asjakohane",Hindamistabel!J180=TRUE,Hindamistabel!J182=TRUE),"",2)</f>
        <v/>
      </c>
      <c r="F50" s="125" t="str">
        <f>IF(Hindamistabel!J183=TRUE,1,IF(Hindamistabel!J184=TRUE,0,IF(Hindamistabel!J185=TRUE,2,"")))</f>
        <v/>
      </c>
    </row>
    <row r="51" spans="1:6" ht="89.25" x14ac:dyDescent="0.2">
      <c r="A51" s="123" t="s">
        <v>363</v>
      </c>
      <c r="B51" s="123" t="s">
        <v>273</v>
      </c>
      <c r="C51" s="123" t="s">
        <v>317</v>
      </c>
      <c r="D51" s="124" t="s">
        <v>364</v>
      </c>
      <c r="E51" s="125">
        <f>IF(F51="ei kohaldu","",3)</f>
        <v>3</v>
      </c>
      <c r="F51" s="125">
        <f>IF(Hindamistabel!J186=TRUE,3,IF(Hindamistabel!J187=TRUE,2,IF(Hindamistabel!J188=TRUE,1,IF(Hindamistabel!J189=TRUE,0,IF(Hindamistabel!J190=TRUE,"ei kohaldu","")))))</f>
        <v>3</v>
      </c>
    </row>
    <row r="52" spans="1:6" ht="76.5" x14ac:dyDescent="0.2">
      <c r="A52" s="123" t="s">
        <v>366</v>
      </c>
      <c r="B52" s="123" t="s">
        <v>273</v>
      </c>
      <c r="C52" s="123" t="s">
        <v>317</v>
      </c>
      <c r="D52" s="124" t="s">
        <v>370</v>
      </c>
      <c r="E52" s="111" t="s">
        <v>103</v>
      </c>
      <c r="F52" s="111" t="s">
        <v>103</v>
      </c>
    </row>
    <row r="53" spans="1:6" ht="63.75" x14ac:dyDescent="0.2">
      <c r="A53" s="123" t="s">
        <v>369</v>
      </c>
      <c r="B53" s="123" t="s">
        <v>273</v>
      </c>
      <c r="C53" s="123" t="s">
        <v>317</v>
      </c>
      <c r="D53" s="124" t="s">
        <v>367</v>
      </c>
      <c r="E53" s="125">
        <f>IF(F53="ei kohaldu","",3)</f>
        <v>3</v>
      </c>
      <c r="F53" s="125">
        <f>IF(Hindamistabel!J192=TRUE,3,IF(Hindamistabel!J193=TRUE,2,IF(Hindamistabel!J194=TRUE,1,IF(Hindamistabel!J195=TRUE,0,IF(Hindamistabel!J196=TRUE,"ei kohaldu","")))))</f>
        <v>1</v>
      </c>
    </row>
    <row r="54" spans="1:6" ht="76.5" x14ac:dyDescent="0.2">
      <c r="A54" s="123" t="s">
        <v>404</v>
      </c>
      <c r="B54" s="123" t="s">
        <v>273</v>
      </c>
      <c r="C54" s="123" t="s">
        <v>317</v>
      </c>
      <c r="D54" s="124" t="s">
        <v>405</v>
      </c>
      <c r="E54" s="111" t="s">
        <v>103</v>
      </c>
      <c r="F54" s="111" t="s">
        <v>103</v>
      </c>
    </row>
    <row r="55" spans="1:6" ht="63.75" x14ac:dyDescent="0.2">
      <c r="A55" s="117">
        <v>20</v>
      </c>
      <c r="B55" s="117" t="s">
        <v>55</v>
      </c>
      <c r="C55" s="117" t="s">
        <v>55</v>
      </c>
      <c r="D55" s="118" t="s">
        <v>371</v>
      </c>
      <c r="E55" s="113" t="s">
        <v>103</v>
      </c>
      <c r="F55" s="113" t="s">
        <v>103</v>
      </c>
    </row>
    <row r="56" spans="1:6" x14ac:dyDescent="0.2">
      <c r="E56" s="116">
        <f>SUM(Tabel1[Max skoor])</f>
        <v>90</v>
      </c>
      <c r="F56" s="116">
        <f>SUM(Tabel1[Hindamise skoor])</f>
        <v>66</v>
      </c>
    </row>
    <row r="57" spans="1:6" ht="19.5" thickBot="1" x14ac:dyDescent="0.4">
      <c r="A57" s="136" t="s">
        <v>88</v>
      </c>
      <c r="B57" s="1"/>
      <c r="C57" s="1"/>
      <c r="D57" s="1"/>
    </row>
    <row r="58" spans="1:6" ht="13.5" thickTop="1" x14ac:dyDescent="0.2">
      <c r="D58" s="116"/>
    </row>
    <row r="59" spans="1:6" x14ac:dyDescent="0.2">
      <c r="A59" s="137"/>
      <c r="B59" s="138" t="s">
        <v>421</v>
      </c>
      <c r="C59" s="138" t="s">
        <v>422</v>
      </c>
      <c r="D59" s="139" t="s">
        <v>455</v>
      </c>
    </row>
    <row r="60" spans="1:6" x14ac:dyDescent="0.2">
      <c r="A60" s="140" t="s">
        <v>456</v>
      </c>
      <c r="B60" s="140">
        <f>SUM(Tabel1[Max skoor])</f>
        <v>90</v>
      </c>
      <c r="C60" s="140">
        <f>SUM(Tabel1[Hindamise skoor])</f>
        <v>66</v>
      </c>
      <c r="D60" s="153">
        <f>IFERROR(C60/B60,"ei kohaldu")</f>
        <v>0.73333333333333328</v>
      </c>
    </row>
    <row r="61" spans="1:6" x14ac:dyDescent="0.2">
      <c r="A61" s="141" t="s">
        <v>423</v>
      </c>
      <c r="B61" s="142">
        <f>SUM(E2)</f>
        <v>3</v>
      </c>
      <c r="C61" s="142">
        <f>SUM(F2)</f>
        <v>3</v>
      </c>
      <c r="D61" s="151">
        <f t="shared" ref="D61:D74" si="2">IFERROR(C61/B61,"ei kohaldu")</f>
        <v>1</v>
      </c>
    </row>
    <row r="62" spans="1:6" x14ac:dyDescent="0.2">
      <c r="A62" s="141" t="s">
        <v>444</v>
      </c>
      <c r="B62" s="142">
        <f>SUM(E3:E8)</f>
        <v>12</v>
      </c>
      <c r="C62" s="142">
        <f>SUM(F3:F8)</f>
        <v>8</v>
      </c>
      <c r="D62" s="151">
        <f t="shared" si="2"/>
        <v>0.66666666666666663</v>
      </c>
    </row>
    <row r="63" spans="1:6" x14ac:dyDescent="0.2">
      <c r="A63" s="141" t="s">
        <v>445</v>
      </c>
      <c r="B63" s="142">
        <f>SUM(E9:E12)</f>
        <v>9</v>
      </c>
      <c r="C63" s="142">
        <f>SUM(F9:F12)</f>
        <v>6</v>
      </c>
      <c r="D63" s="151">
        <f t="shared" si="2"/>
        <v>0.66666666666666663</v>
      </c>
    </row>
    <row r="64" spans="1:6" x14ac:dyDescent="0.2">
      <c r="A64" s="141" t="s">
        <v>446</v>
      </c>
      <c r="B64" s="142">
        <f>SUM(E13:E16)</f>
        <v>12</v>
      </c>
      <c r="C64" s="142">
        <f>SUM(F13:F16)</f>
        <v>8</v>
      </c>
      <c r="D64" s="151">
        <f t="shared" si="2"/>
        <v>0.66666666666666663</v>
      </c>
    </row>
    <row r="65" spans="1:4" x14ac:dyDescent="0.2">
      <c r="A65" s="141" t="s">
        <v>447</v>
      </c>
      <c r="B65" s="142">
        <f>SUM(E17:E20)</f>
        <v>6</v>
      </c>
      <c r="C65" s="142">
        <f>SUM(F17:F20)</f>
        <v>6</v>
      </c>
      <c r="D65" s="151">
        <f t="shared" si="2"/>
        <v>1</v>
      </c>
    </row>
    <row r="66" spans="1:4" x14ac:dyDescent="0.2">
      <c r="A66" s="141" t="s">
        <v>448</v>
      </c>
      <c r="B66" s="142">
        <f>SUM(E21:E24)</f>
        <v>9</v>
      </c>
      <c r="C66" s="142">
        <f>SUM(F21:F24)</f>
        <v>7</v>
      </c>
      <c r="D66" s="151">
        <f t="shared" si="2"/>
        <v>0.77777777777777779</v>
      </c>
    </row>
    <row r="67" spans="1:4" x14ac:dyDescent="0.2">
      <c r="A67" s="141" t="s">
        <v>449</v>
      </c>
      <c r="B67" s="142">
        <f>SUM(E25:E28)</f>
        <v>6</v>
      </c>
      <c r="C67" s="142">
        <f>SUM(F25:F28)</f>
        <v>6</v>
      </c>
      <c r="D67" s="151">
        <f t="shared" si="2"/>
        <v>1</v>
      </c>
    </row>
    <row r="68" spans="1:4" x14ac:dyDescent="0.2">
      <c r="A68" s="141" t="s">
        <v>450</v>
      </c>
      <c r="B68" s="142">
        <f>SUM(E29:E38)</f>
        <v>15</v>
      </c>
      <c r="C68" s="142">
        <f>SUM(F29:F38)</f>
        <v>9</v>
      </c>
      <c r="D68" s="151">
        <f t="shared" si="2"/>
        <v>0.6</v>
      </c>
    </row>
    <row r="69" spans="1:4" x14ac:dyDescent="0.2">
      <c r="A69" s="141" t="s">
        <v>451</v>
      </c>
      <c r="B69" s="142">
        <f>SUM(E39:E54)</f>
        <v>18</v>
      </c>
      <c r="C69" s="142">
        <f>SUM(F39:F54)</f>
        <v>13</v>
      </c>
      <c r="D69" s="151">
        <f t="shared" si="2"/>
        <v>0.72222222222222221</v>
      </c>
    </row>
    <row r="70" spans="1:4" x14ac:dyDescent="0.2">
      <c r="D70" s="152"/>
    </row>
    <row r="71" spans="1:4" x14ac:dyDescent="0.2">
      <c r="A71" s="140" t="s">
        <v>423</v>
      </c>
      <c r="B71" s="142">
        <f>SUM(E2)</f>
        <v>3</v>
      </c>
      <c r="C71" s="142">
        <f>SUM(F2)</f>
        <v>3</v>
      </c>
      <c r="D71" s="151">
        <f t="shared" si="2"/>
        <v>1</v>
      </c>
    </row>
    <row r="72" spans="1:4" x14ac:dyDescent="0.2">
      <c r="A72" s="140" t="s">
        <v>424</v>
      </c>
      <c r="B72" s="142">
        <f>SUM(E3:E20)</f>
        <v>39</v>
      </c>
      <c r="C72" s="142">
        <f>SUM(F3:F20)</f>
        <v>28</v>
      </c>
      <c r="D72" s="151">
        <f t="shared" si="2"/>
        <v>0.71794871794871795</v>
      </c>
    </row>
    <row r="73" spans="1:4" x14ac:dyDescent="0.2">
      <c r="A73" s="140" t="s">
        <v>442</v>
      </c>
      <c r="B73" s="142">
        <f>SUM(E21:E28)</f>
        <v>15</v>
      </c>
      <c r="C73" s="142">
        <f>SUM(F21:F28)</f>
        <v>13</v>
      </c>
      <c r="D73" s="151">
        <f t="shared" si="2"/>
        <v>0.8666666666666667</v>
      </c>
    </row>
    <row r="74" spans="1:4" x14ac:dyDescent="0.2">
      <c r="A74" s="140" t="s">
        <v>443</v>
      </c>
      <c r="B74" s="142">
        <f>SUM(E29:E54)</f>
        <v>33</v>
      </c>
      <c r="C74" s="142">
        <f>SUM(F29:F54)</f>
        <v>22</v>
      </c>
      <c r="D74" s="151">
        <f t="shared" si="2"/>
        <v>0.66666666666666663</v>
      </c>
    </row>
  </sheetData>
  <conditionalFormatting sqref="E11:F11 E54:F55 E34:F34 E40:F42 E44:F46 E52:F52 E27:F28 E23:F23 E17:F17 E38:F38">
    <cfRule type="expression" dxfId="28" priority="303">
      <formula>#REF!&lt;&gt;""</formula>
    </cfRule>
  </conditionalFormatting>
  <conditionalFormatting sqref="E11:F11 E54:F55 E34:F34 E40:F42 E44:F46 E52:F52 E27:F28 E23:F23 E17:F17 E38:F38">
    <cfRule type="expression" dxfId="27"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abSelected="1" topLeftCell="A50" zoomScale="60" zoomScaleNormal="60" workbookViewId="0">
      <selection activeCell="F57" sqref="F57"/>
    </sheetView>
  </sheetViews>
  <sheetFormatPr defaultColWidth="9.140625" defaultRowHeight="12.75" x14ac:dyDescent="0.25"/>
  <cols>
    <col min="1" max="1" width="25.7109375" style="145" customWidth="1"/>
    <col min="2" max="2" width="26.42578125" style="145" customWidth="1"/>
    <col min="3" max="3" width="25.7109375" style="145" customWidth="1"/>
    <col min="4" max="4" width="71.7109375" style="145" customWidth="1"/>
    <col min="5" max="5" width="91.7109375" style="145" customWidth="1"/>
    <col min="6" max="6" width="36.7109375" style="145" customWidth="1"/>
    <col min="7" max="7" width="77.7109375" style="145" customWidth="1"/>
    <col min="8" max="16384" width="9.140625" style="145"/>
  </cols>
  <sheetData>
    <row r="1" spans="1:7" ht="62.25" customHeight="1" thickBot="1" x14ac:dyDescent="0.6">
      <c r="A1" s="144"/>
      <c r="B1" s="253" t="s">
        <v>426</v>
      </c>
      <c r="C1" s="253"/>
      <c r="D1" s="144"/>
      <c r="E1" s="144"/>
      <c r="F1" s="144"/>
      <c r="G1" s="144"/>
    </row>
    <row r="2" spans="1:7" ht="31.5" thickTop="1" x14ac:dyDescent="0.55000000000000004">
      <c r="A2" s="143"/>
      <c r="B2" s="146" t="s">
        <v>427</v>
      </c>
      <c r="C2" s="146"/>
      <c r="D2" s="146"/>
      <c r="E2" s="146" t="s">
        <v>427</v>
      </c>
      <c r="F2" s="146"/>
      <c r="G2" s="146"/>
    </row>
    <row r="3" spans="1:7" ht="77.25" x14ac:dyDescent="0.4">
      <c r="A3" s="147" t="s">
        <v>420</v>
      </c>
      <c r="B3" s="148" t="s">
        <v>81</v>
      </c>
      <c r="C3" s="148" t="s">
        <v>82</v>
      </c>
      <c r="D3" s="149" t="s">
        <v>57</v>
      </c>
      <c r="E3" s="149" t="s">
        <v>58</v>
      </c>
      <c r="F3" s="149" t="s">
        <v>89</v>
      </c>
      <c r="G3" s="150" t="s">
        <v>373</v>
      </c>
    </row>
    <row r="4" spans="1:7" ht="77.25" x14ac:dyDescent="0.4">
      <c r="A4" s="154">
        <v>0</v>
      </c>
      <c r="B4" s="155" t="s">
        <v>90</v>
      </c>
      <c r="C4" s="155" t="s">
        <v>90</v>
      </c>
      <c r="D4" s="170" t="s">
        <v>91</v>
      </c>
      <c r="E4" s="156"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 lisaks kohalduvad liigikaitsekava(d) ja/või elupaiga tegevuskava(d)</v>
      </c>
      <c r="F4" s="156" t="str">
        <f>_xlfn.TEXTJOIN("; ",TRUE,_xlfn.UNIQUE(Hindamistabel!K2:K9))</f>
        <v>EELIS</v>
      </c>
      <c r="G4" s="157" t="str">
        <f>_xlfn.TEXTJOIN("; ",TRUE,Hindamistabel!L2:L9)</f>
        <v>Lasva tammiku hoiuala kaitsekorralduskava 2014-2023, Pärandniitude tegevuskava</v>
      </c>
    </row>
    <row r="5" spans="1:7" ht="105" x14ac:dyDescent="0.4">
      <c r="A5" s="158" t="s">
        <v>106</v>
      </c>
      <c r="B5" s="159" t="s">
        <v>104</v>
      </c>
      <c r="C5" s="159" t="s">
        <v>105</v>
      </c>
      <c r="D5" s="171" t="s">
        <v>416</v>
      </c>
      <c r="E5" s="160"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Pole asjakohane (liigid ei ole kaitse-eesmärgiks)</v>
      </c>
      <c r="F5" s="160" t="str">
        <f>_xlfn.TEXTJOIN("; ",TRUE,_xlfn.UNIQUE(Hindamistabel!K10:K14))</f>
        <v>RT</v>
      </c>
      <c r="G5" s="161" t="str">
        <f>_xlfn.TEXTJOIN("; ",TRUE,Hindamistabel!L10:L14)</f>
        <v>Vabariigi Valitsuse 8. septembri 2005. a määrus nr 235 Hoiualade kaitse alla võtmine Võru maakonnas</v>
      </c>
    </row>
    <row r="6" spans="1:7" ht="131.25" x14ac:dyDescent="0.4">
      <c r="A6" s="158" t="s">
        <v>114</v>
      </c>
      <c r="B6" s="159" t="s">
        <v>104</v>
      </c>
      <c r="C6" s="159" t="s">
        <v>105</v>
      </c>
      <c r="D6" s="171" t="s">
        <v>417</v>
      </c>
      <c r="E6" s="160"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≥90% väärtustele</v>
      </c>
      <c r="F6" s="160" t="str">
        <f>_xlfn.TEXTJOIN("; ",TRUE,_xlfn.UNIQUE(Hindamistabel!K15:K19))</f>
        <v>RT</v>
      </c>
      <c r="G6" s="161" t="str">
        <f>_xlfn.TEXTJOIN("; ",TRUE,Hindamistabel!L15:L19)</f>
        <v>Lasva tammiku loodusala kaitse-eesmärkideks I lisas nimetatud kaitstavate elupaigatüüpide puisniitude (6530*) ja vanade laialehiste metsade (9020*) kaitse.</v>
      </c>
    </row>
    <row r="7" spans="1:7" ht="52.5" x14ac:dyDescent="0.4">
      <c r="A7" s="158" t="s">
        <v>118</v>
      </c>
      <c r="B7" s="159" t="s">
        <v>104</v>
      </c>
      <c r="C7" s="159" t="s">
        <v>105</v>
      </c>
      <c r="D7" s="171" t="s">
        <v>462</v>
      </c>
      <c r="E7" s="160"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
      </c>
      <c r="F7" s="160" t="str">
        <f>_xlfn.TEXTJOIN("; ",TRUE,_xlfn.UNIQUE(Hindamistabel!K20:K24))</f>
        <v/>
      </c>
      <c r="G7" s="161" t="str">
        <f>_xlfn.TEXTJOIN("; ",TRUE,Hindamistabel!L20:L24)</f>
        <v/>
      </c>
    </row>
    <row r="8" spans="1:7" ht="153.75" x14ac:dyDescent="0.4">
      <c r="A8" s="158" t="s">
        <v>126</v>
      </c>
      <c r="B8" s="159" t="s">
        <v>104</v>
      </c>
      <c r="C8" s="159" t="s">
        <v>105</v>
      </c>
      <c r="D8" s="171" t="s">
        <v>466</v>
      </c>
      <c r="E8" s="160"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Hea - 50-90% seisundi hinnangutest põhineb ajakohastel kvantitatiivsetel andmetel (uuringud, seired, inventuurid, vaatlused)</v>
      </c>
      <c r="F8" s="160" t="str">
        <f>_xlfn.TEXTJOIN("; ",TRUE,_xlfn.UNIQUE(Hindamistabel!K25:K29))</f>
        <v>KKK</v>
      </c>
      <c r="G8" s="161" t="str">
        <f>_xlfn.TEXTJOIN("; ",TRUE,Hindamistabel!L25:L29)</f>
        <v>Kaitsekorralduskava koostamise eeltööna inventeeriti hoiualal esinevad poollooduslikud kooslused. Inventuuri käigus selgus, et elupaigatüübile puisniidud (6530*) vastavat kooslust leidub 2,9 ha.</v>
      </c>
    </row>
    <row r="9" spans="1:7" ht="183.75" x14ac:dyDescent="0.4">
      <c r="A9" s="158" t="s">
        <v>130</v>
      </c>
      <c r="B9" s="159" t="s">
        <v>104</v>
      </c>
      <c r="C9" s="159" t="s">
        <v>105</v>
      </c>
      <c r="D9" s="171" t="s">
        <v>131</v>
      </c>
      <c r="E9" s="160"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Andmelüngad on põhjalikult kaardistatud ning andmelünkade täitmiseks vajalikud tegevused on selgelt välja toodud.</v>
      </c>
      <c r="F9" s="160" t="str">
        <f>_xlfn.TEXTJOIN("; ",TRUE,_xlfn.UNIQUE(Hindamistabel!K30:K33))</f>
        <v>KKK</v>
      </c>
      <c r="G9" s="161" t="str">
        <f>_xlfn.TEXTJOIN("; ",TRUE,Hindamistabel!L30:L33)</f>
        <v>Vajalik on läbi viia metsaelupaikade (9020*, 9050, 9010*) inventuur, et välja selgitada, kas olemasolevate andmed vastavad tegelikkusele.</v>
      </c>
    </row>
    <row r="10" spans="1:7" ht="102.75" x14ac:dyDescent="0.4">
      <c r="A10" s="158" t="s">
        <v>137</v>
      </c>
      <c r="B10" s="159" t="s">
        <v>104</v>
      </c>
      <c r="C10" s="159" t="s">
        <v>105</v>
      </c>
      <c r="D10" s="171" t="s">
        <v>138</v>
      </c>
      <c r="E10" s="160"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Vähem kui pooled andmelüngad (&lt;50%) on täidetud, kuid siiski on veel märkimisväärseid puuduseid alusandmetes.</v>
      </c>
      <c r="F10" s="160" t="str">
        <f>_xlfn.TEXTJOIN("; ",TRUE,_xlfn.UNIQUE(Hindamistabel!K34:K37))</f>
        <v>KKK</v>
      </c>
      <c r="G10" s="161" t="str">
        <f>_xlfn.TEXTJOIN("; ",TRUE,Hindamistabel!L34:L37)</f>
        <v xml:space="preserve">Ühe metsateatisega seoses inventeeriti 9020 elupaika ja see kinnitas, et andmebaasis olevad andmed vastavad tõele. </v>
      </c>
    </row>
    <row r="11" spans="1:7" ht="105" x14ac:dyDescent="0.4">
      <c r="A11" s="158" t="s">
        <v>146</v>
      </c>
      <c r="B11" s="159" t="s">
        <v>104</v>
      </c>
      <c r="C11" s="159" t="s">
        <v>145</v>
      </c>
      <c r="D11" s="171" t="s">
        <v>147</v>
      </c>
      <c r="E11" s="160"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kõigile (100%) kaitseväärtustele (kui asjakohane)</v>
      </c>
      <c r="F11" s="160" t="str">
        <f>_xlfn.TEXTJOIN("; ",TRUE,_xlfn.UNIQUE(Hindamistabel!K38:K42))</f>
        <v>KKK</v>
      </c>
      <c r="G11" s="161" t="str">
        <f>_xlfn.TEXTJOIN("; ",TRUE,Hindamistabel!L38:L42)</f>
        <v>Otseselt survetegurid puuduvad, mis endiselt ala survestaks. Välja on toodud negatiivsed mõjutegurid.</v>
      </c>
    </row>
    <row r="12" spans="1:7" ht="52.5" x14ac:dyDescent="0.4">
      <c r="A12" s="158" t="s">
        <v>153</v>
      </c>
      <c r="B12" s="159" t="s">
        <v>104</v>
      </c>
      <c r="C12" s="159" t="s">
        <v>145</v>
      </c>
      <c r="D12" s="171" t="s">
        <v>428</v>
      </c>
      <c r="E12" s="160"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ei ole kindlaks määratud</v>
      </c>
      <c r="F12" s="160" t="str">
        <f>_xlfn.TEXTJOIN("; ",TRUE,_xlfn.UNIQUE(Hindamistabel!K43:K46))</f>
        <v>KKK</v>
      </c>
      <c r="G12" s="161" t="str">
        <f>_xlfn.TEXTJOIN("; ",TRUE,Hindamistabel!L43:L46)</f>
        <v/>
      </c>
    </row>
    <row r="13" spans="1:7" ht="52.5" x14ac:dyDescent="0.4">
      <c r="A13" s="158" t="s">
        <v>160</v>
      </c>
      <c r="B13" s="159" t="s">
        <v>104</v>
      </c>
      <c r="C13" s="159" t="s">
        <v>145</v>
      </c>
      <c r="D13" s="171" t="s">
        <v>161</v>
      </c>
      <c r="E13" s="160" t="str" cm="1">
        <f t="array" ref="E13">_xlfn.TEXTJOIN("; ",TRUE,IF(Hindamistabel!J47:J51="muu",Hindamistabel!L47:L51,IF(Hindamistabel!J47:J51&lt;&gt;"",Hindamistabel!J47:J51,"")))</f>
        <v>rohumaade hülgamine; võõr- ja problemaatilised liigid</v>
      </c>
      <c r="F13" s="160" t="str">
        <f>_xlfn.TEXTJOIN("; ",TRUE,_xlfn.UNIQUE(Hindamistabel!K47:K51))</f>
        <v>KKK</v>
      </c>
      <c r="G13" s="161" t="str">
        <f>_xlfn.TEXTJOIN("; ",TRUE,Hindamistabel!L47:L51)</f>
        <v>Ei leita hooldajaid.; Metssead</v>
      </c>
    </row>
    <row r="14" spans="1:7" ht="78.75" x14ac:dyDescent="0.4">
      <c r="A14" s="158">
        <v>4</v>
      </c>
      <c r="B14" s="159" t="s">
        <v>104</v>
      </c>
      <c r="C14" s="159" t="s">
        <v>145</v>
      </c>
      <c r="D14" s="171" t="s">
        <v>165</v>
      </c>
      <c r="E14" s="160"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on arvestatud ammendavalt või on selgitatud, et selliseid survetegureid ei esine.</v>
      </c>
      <c r="F14" s="160" t="str">
        <f>_xlfn.TEXTJOIN("; ",TRUE,_xlfn.UNIQUE(Hindamistabel!K52:K54))</f>
        <v>KKK</v>
      </c>
      <c r="G14" s="161" t="str">
        <f>_xlfn.TEXTJOIN("; ",TRUE,Hindamistabel!L52:L54)</f>
        <v>Ala on väike ning seal pole kooslusi, mida välised tegurid mõjutaks.</v>
      </c>
    </row>
    <row r="15" spans="1:7" ht="204.75" x14ac:dyDescent="0.4">
      <c r="A15" s="158" t="s">
        <v>171</v>
      </c>
      <c r="B15" s="159" t="s">
        <v>104</v>
      </c>
      <c r="C15" s="159" t="s">
        <v>170</v>
      </c>
      <c r="D15" s="171" t="s">
        <v>172</v>
      </c>
      <c r="E15" s="160"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pooltele või enamale (50% - &lt;100%) kaitseväärtustest</v>
      </c>
      <c r="F15" s="160" t="str">
        <f>_xlfn.TEXTJOIN("; ",TRUE,_xlfn.UNIQUE(Hindamistabel!K55:K59))</f>
        <v>KKK</v>
      </c>
      <c r="G15" s="161" t="str">
        <f>_xlfn.TEXTJOIN("; ",TRUE,Hindamistabel!L55:L59)</f>
        <v>Elupaigatüübile 9050 ei ole eesmärke seatud, kuna loodusala eesmärgiks pole seada seotud. Samuti puudus info, kas alal esines elupaigatüüpi. Alal leidub ka II kaitsekategooria kaitsealust liiki Austria roidputk, mille viimase vaatluse järgi 2021. aastal leidus 0,09 ha-l.154 puhmikut.</v>
      </c>
    </row>
    <row r="16" spans="1:7" ht="102.75" x14ac:dyDescent="0.4">
      <c r="A16" s="158" t="s">
        <v>180</v>
      </c>
      <c r="B16" s="159" t="s">
        <v>104</v>
      </c>
      <c r="C16" s="159" t="s">
        <v>170</v>
      </c>
      <c r="D16" s="171" t="s">
        <v>181</v>
      </c>
      <c r="E16" s="160"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Kaitse-eesmärkidega täpsustati kõigi elupaikade/liikide soovitavat seisundit. Sihtväärtused on nii kvantifitseeritud kui ajaliselt piiritletud.</v>
      </c>
      <c r="F16" s="160" t="str">
        <f>_xlfn.TEXTJOIN("; ",TRUE,_xlfn.UNIQUE(Hindamistabel!K60:K63))</f>
        <v>KKK</v>
      </c>
      <c r="G16" s="161" t="str">
        <f>_xlfn.TEXTJOIN("; ",TRUE,Hindamistabel!L60:L63)</f>
        <v xml:space="preserve">Elupaigatüübiga 6530* on kaetud vähemalt 2,95 hektarit. Elupaiga esinduslikkus on A. Elupaigatüübiga 9020* on kaetud vähemalt 3,8 hektarit. </v>
      </c>
    </row>
    <row r="17" spans="1:7" ht="105" x14ac:dyDescent="0.4">
      <c r="A17" s="158" t="s">
        <v>187</v>
      </c>
      <c r="B17" s="159" t="s">
        <v>104</v>
      </c>
      <c r="C17" s="159" t="s">
        <v>170</v>
      </c>
      <c r="D17" s="171" t="s">
        <v>188</v>
      </c>
      <c r="E17" s="160" t="str">
        <f>IF(Hindamistabel!J64=TRUE,"Ei ole asjakohane (alal puuduvad vastavad kaitseväärtused)",IF(Hindamistabel!J65=TRUE,"Ei",IF(Hindamistabel!J66=TRUE,"Jah","")))</f>
        <v>Ei</v>
      </c>
      <c r="F17" s="160" t="str">
        <f>_xlfn.TEXTJOIN("; ",TRUE,_xlfn.UNIQUE(Hindamistabel!K64:K66))</f>
        <v>KKK</v>
      </c>
      <c r="G17" s="161" t="str">
        <f>_xlfn.TEXTJOIN("; ",TRUE,Hindamistabel!L64:L66)</f>
        <v>Ala on väike ning seal puuduvad muud väärtused.</v>
      </c>
    </row>
    <row r="18" spans="1:7" ht="105" x14ac:dyDescent="0.4">
      <c r="A18" s="158" t="s">
        <v>193</v>
      </c>
      <c r="B18" s="159" t="s">
        <v>104</v>
      </c>
      <c r="C18" s="159" t="s">
        <v>170</v>
      </c>
      <c r="D18" s="171" t="s">
        <v>194</v>
      </c>
      <c r="E18" s="160" t="str">
        <f>IF(Hindamistabel!J67=TRUE,"Ei ole asjakohane (alal puuduvad vastavad väärtused)",IF(Hindamistabel!J68=TRUE,"Ei",IF(Hindamistabel!J69=TRUE,"Jah","")))</f>
        <v>Jah</v>
      </c>
      <c r="F18" s="160" t="str">
        <f>_xlfn.TEXTJOIN("; ",TRUE,_xlfn.UNIQUE(Hindamistabel!K67:K69))</f>
        <v>KKK</v>
      </c>
      <c r="G18" s="161" t="str">
        <f>_xlfn.TEXTJOIN("; ",TRUE,Hindamistabel!L67:L69)</f>
        <v>Tehakse ettepanek kaitse-eesmärgiks lisada elupaik liigirikkad niidud lubjavaesel mullal (6270).</v>
      </c>
    </row>
    <row r="19" spans="1:7" ht="105" x14ac:dyDescent="0.4">
      <c r="A19" s="158" t="s">
        <v>197</v>
      </c>
      <c r="B19" s="159" t="s">
        <v>104</v>
      </c>
      <c r="C19" s="159" t="s">
        <v>196</v>
      </c>
      <c r="D19" s="171" t="s">
        <v>198</v>
      </c>
      <c r="E19" s="160" t="str">
        <f>IF(Hindamistabel!J70=TRUE,"Jah, täiendav sekkumine on vajalik",IF(Hindamistabel!J71=TRUE,"Ei, täiendav sekkumine ei ole vajalik",""))</f>
        <v>Jah, täiendav sekkumine on vajalik</v>
      </c>
      <c r="F19" s="160" t="str">
        <f>_xlfn.TEXTJOIN("; ",TRUE,_xlfn.UNIQUE(Hindamistabel!K70:K71))</f>
        <v>KKK</v>
      </c>
      <c r="G19" s="161" t="str">
        <f>_xlfn.TEXTJOIN("; ",TRUE,Hindamistabel!L70:L71)</f>
        <v/>
      </c>
    </row>
    <row r="20" spans="1:7" ht="105" x14ac:dyDescent="0.4">
      <c r="A20" s="158" t="s">
        <v>202</v>
      </c>
      <c r="B20" s="159" t="s">
        <v>104</v>
      </c>
      <c r="C20" s="159" t="s">
        <v>196</v>
      </c>
      <c r="D20" s="171" t="s">
        <v>203</v>
      </c>
      <c r="E20" s="160"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Kaitsekorralduslikud meetmed on seatud kõikidele asjakohastele kaitse-eesmärkidele. Kõik meetmed on SMART.</v>
      </c>
      <c r="F20" s="160" t="str">
        <f>_xlfn.TEXTJOIN("; ",TRUE,_xlfn.UNIQUE(Hindamistabel!K72:K75))</f>
        <v>KKK</v>
      </c>
      <c r="G20" s="161" t="str">
        <f>_xlfn.TEXTJOIN("; ",TRUE,Hindamistabel!L72:L75)</f>
        <v>Tegevusteks on Puisniidu taastamine ja seejärel hooldamine. Niiduelupaiga 6270* hooldamine ja tähiste paigaldamine.</v>
      </c>
    </row>
    <row r="21" spans="1:7" ht="78.75" x14ac:dyDescent="0.4">
      <c r="A21" s="158" t="s">
        <v>209</v>
      </c>
      <c r="B21" s="159" t="s">
        <v>104</v>
      </c>
      <c r="C21" s="159" t="s">
        <v>196</v>
      </c>
      <c r="D21" s="171" t="s">
        <v>210</v>
      </c>
      <c r="E21" s="160"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Ei ole asjakohane (teadaolevalt puudub vajadus tegevusteks väljaspool piire)</v>
      </c>
      <c r="F21" s="160" t="str">
        <f>_xlfn.TEXTJOIN("; ",TRUE,_xlfn.UNIQUE(Hindamistabel!K76:K79))</f>
        <v>KKK</v>
      </c>
      <c r="G21" s="161" t="str">
        <f>_xlfn.TEXTJOIN("; ",TRUE,Hindamistabel!L76:L79)</f>
        <v>Ala on väike ning seal pole kooslusi, mida välised tegurid mõjutaks.</v>
      </c>
    </row>
    <row r="22" spans="1:7" ht="105" x14ac:dyDescent="0.4">
      <c r="A22" s="158" t="s">
        <v>215</v>
      </c>
      <c r="B22" s="159" t="s">
        <v>104</v>
      </c>
      <c r="C22" s="159" t="s">
        <v>196</v>
      </c>
      <c r="D22" s="171" t="s">
        <v>216</v>
      </c>
      <c r="E22" s="160"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Kõikidel peamistel surveteguritel on vastav meede.</v>
      </c>
      <c r="F22" s="160" t="str">
        <f>_xlfn.TEXTJOIN("; ",TRUE,_xlfn.UNIQUE(Hindamistabel!K80:K83))</f>
        <v>KKK</v>
      </c>
      <c r="G22" s="161" t="str">
        <f>_xlfn.TEXTJOIN("; ",TRUE,Hindamistabel!L80:L83)</f>
        <v/>
      </c>
    </row>
    <row r="23" spans="1:7" ht="105" x14ac:dyDescent="0.4">
      <c r="A23" s="162">
        <v>7</v>
      </c>
      <c r="B23" s="155" t="s">
        <v>222</v>
      </c>
      <c r="C23" s="155" t="s">
        <v>223</v>
      </c>
      <c r="D23" s="170" t="s">
        <v>429</v>
      </c>
      <c r="E23" s="156" t="str">
        <f>IF(Hindamistabel!J84=TRUE,"Ei, kaitsekorraldusperioodil ei ole selgunud olulisi puudujääke teadmistes",IF(Hindamistabel!J85=TRUE,"Jah, välja saab tuua puudujääke ala kaitsekorraldusega seotud teadmistes.",""))</f>
        <v>Ei, kaitsekorraldusperioodil ei ole selgunud olulisi puudujääke teadmistes</v>
      </c>
      <c r="F23" s="156" t="str">
        <f>_xlfn.TEXTJOIN("; ",TRUE,_xlfn.UNIQUE(Hindamistabel!K84:K85))</f>
        <v>KeA DHS, EELIS</v>
      </c>
      <c r="G23" s="157" t="str">
        <f>_xlfn.TEXTJOIN("; ",TRUE,Hindamistabel!L84:L85)</f>
        <v/>
      </c>
    </row>
    <row r="24" spans="1:7" ht="157.5" x14ac:dyDescent="0.4">
      <c r="A24" s="162" t="s">
        <v>228</v>
      </c>
      <c r="B24" s="155" t="s">
        <v>222</v>
      </c>
      <c r="C24" s="155" t="s">
        <v>223</v>
      </c>
      <c r="D24" s="170" t="s">
        <v>229</v>
      </c>
      <c r="E24" s="156"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Seire võimaldab hinnata poolte või enama (50%-&lt;100%) tegevuste tulemuslikkust/kaitse-eesmärkide saavutatust</v>
      </c>
      <c r="F24" s="156" t="str">
        <f>_xlfn.TEXTJOIN("; ",TRUE,_xlfn.UNIQUE(Hindamistabel!K86:K90))</f>
        <v>EELIS</v>
      </c>
      <c r="G24" s="157" t="str">
        <f>_xlfn.TEXTJOIN("; ",TRUE,Hindamistabel!L86:L90)</f>
        <v>Üldine metsainventuur on teostamata, samuti niidud on uuesti inventeerimata.</v>
      </c>
    </row>
    <row r="25" spans="1:7" ht="105" x14ac:dyDescent="0.4">
      <c r="A25" s="162" t="s">
        <v>236</v>
      </c>
      <c r="B25" s="155" t="s">
        <v>222</v>
      </c>
      <c r="C25" s="155" t="s">
        <v>223</v>
      </c>
      <c r="D25" s="170" t="s">
        <v>430</v>
      </c>
      <c r="E25" s="163" t="str">
        <f>IF(Hindamistabel!J91&lt;&gt;"",Hindamistabel!J91,"")</f>
        <v>Ala uuesti inventeerida, et üle kontrollida elupaikade esinduslikkus.</v>
      </c>
      <c r="F25" s="156" t="str">
        <f>_xlfn.TEXTJOIN("; ",TRUE,_xlfn.UNIQUE(Hindamistabel!K91:K91))</f>
        <v>Hinnang</v>
      </c>
      <c r="G25" s="157" t="str">
        <f>_xlfn.TEXTJOIN("; ",TRUE,Hindamistabel!L91:L91)</f>
        <v/>
      </c>
    </row>
    <row r="26" spans="1:7" ht="78.75" x14ac:dyDescent="0.4">
      <c r="A26" s="162">
        <v>9</v>
      </c>
      <c r="B26" s="155" t="s">
        <v>222</v>
      </c>
      <c r="C26" s="155" t="s">
        <v>223</v>
      </c>
      <c r="D26" s="170" t="s">
        <v>240</v>
      </c>
      <c r="E26" s="156"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Seiretulemusi on suures osas kasutatud ala kaitse korralduse/meetmete kohandamiseks</v>
      </c>
      <c r="F26" s="156" t="str">
        <f>_xlfn.TEXTJOIN("; ",TRUE,_xlfn.UNIQUE(Hindamistabel!K92:K95))</f>
        <v>KeA DHS</v>
      </c>
      <c r="G26" s="157" t="str">
        <f>_xlfn.TEXTJOIN("; ",TRUE,Hindamistabel!L92:L95)</f>
        <v>metsateatise menetlemisel vaadati üle elupaiga 9020 esinemine alal.</v>
      </c>
    </row>
    <row r="27" spans="1:7" ht="78.75" x14ac:dyDescent="0.4">
      <c r="A27" s="162" t="s">
        <v>247</v>
      </c>
      <c r="B27" s="155" t="s">
        <v>222</v>
      </c>
      <c r="C27" s="155" t="s">
        <v>246</v>
      </c>
      <c r="D27" s="170" t="s">
        <v>248</v>
      </c>
      <c r="E27" s="156"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 huvirühmi kaasati</v>
      </c>
      <c r="F27" s="156" t="str">
        <f>_xlfn.TEXTJOIN("; ",TRUE,_xlfn.UNIQUE(Hindamistabel!K96:K99))</f>
        <v>KKK</v>
      </c>
      <c r="G27" s="157" t="str">
        <f>_xlfn.TEXTJOIN("; ",TRUE,Hindamistabel!L96:L99)</f>
        <v>Koosolek toimus 08.08.2012 Lasval. Kava valmimisest avaldati hiljem artikkel Lasva valla kodulehel.</v>
      </c>
    </row>
    <row r="28" spans="1:7" ht="131.25" x14ac:dyDescent="0.4">
      <c r="A28" s="162" t="s">
        <v>255</v>
      </c>
      <c r="B28" s="155" t="s">
        <v>222</v>
      </c>
      <c r="C28" s="155" t="s">
        <v>246</v>
      </c>
      <c r="D28" s="170" t="s">
        <v>256</v>
      </c>
      <c r="E28" s="156"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Jah - huvirühmi kaasati</v>
      </c>
      <c r="F28" s="156" t="str">
        <f>_xlfn.TEXTJOIN("; ",TRUE,_xlfn.UNIQUE(Hindamistabel!K100:K103))</f>
        <v>KKK</v>
      </c>
      <c r="G28" s="157" t="str">
        <f>_xlfn.TEXTJOIN("; ",TRUE,Hindamistabel!L100:L103)</f>
        <v>Kaasati RMK, KKI.</v>
      </c>
    </row>
    <row r="29" spans="1:7" ht="105" x14ac:dyDescent="0.4">
      <c r="A29" s="162" t="s">
        <v>259</v>
      </c>
      <c r="B29" s="155" t="s">
        <v>222</v>
      </c>
      <c r="C29" s="155" t="s">
        <v>246</v>
      </c>
      <c r="D29" s="170" t="s">
        <v>260</v>
      </c>
      <c r="E29" s="156" t="str">
        <f>IF(Hindamistabel!J104=TRUE,"Ei oska vastata",IF(Hindamistabel!J105=TRUE,"Jah - tekkis konflikte",IF(Hindamistabel!J106=TRUE,"Ei - konflikte ei tekkinud ","")))</f>
        <v xml:space="preserve">Ei - konflikte ei tekkinud </v>
      </c>
      <c r="F29" s="156" t="str">
        <f>_xlfn.TEXTJOIN("; ",TRUE,_xlfn.UNIQUE(Hindamistabel!K104:K106))</f>
        <v>KKK</v>
      </c>
      <c r="G29" s="157" t="str">
        <f>_xlfn.TEXTJOIN("; ",TRUE,Hindamistabel!L104:L106)</f>
        <v>Tehti ettepanekuid kava täiendamiseks, kuid konflikte ei tekkinud.</v>
      </c>
    </row>
    <row r="30" spans="1:7" ht="52.5" x14ac:dyDescent="0.4">
      <c r="A30" s="162" t="s">
        <v>265</v>
      </c>
      <c r="B30" s="155" t="s">
        <v>222</v>
      </c>
      <c r="C30" s="155" t="s">
        <v>246</v>
      </c>
      <c r="D30" s="170" t="s">
        <v>431</v>
      </c>
      <c r="E30" s="156"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
      </c>
      <c r="F30" s="156" t="str">
        <f>_xlfn.TEXTJOIN("; ",TRUE,_xlfn.UNIQUE(Hindamistabel!K107:K113))</f>
        <v/>
      </c>
      <c r="G30" s="157" t="str">
        <f>_xlfn.TEXTJOIN("; ",TRUE,Hindamistabel!L107:L113)</f>
        <v/>
      </c>
    </row>
    <row r="31" spans="1:7" ht="105" x14ac:dyDescent="0.4">
      <c r="A31" s="158" t="s">
        <v>274</v>
      </c>
      <c r="B31" s="159" t="s">
        <v>273</v>
      </c>
      <c r="C31" s="159" t="s">
        <v>196</v>
      </c>
      <c r="D31" s="171" t="s">
        <v>275</v>
      </c>
      <c r="E31" s="160"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Üle poole (50-90%) planeeritud taastamistöödest on rakendatud.</v>
      </c>
      <c r="F31" s="160" t="str">
        <f>_xlfn.TEXTJOIN("; ",TRUE,_xlfn.UNIQUE(Hindamistabel!K114:K118))</f>
        <v>RMK, EELIS</v>
      </c>
      <c r="G31" s="161" t="str">
        <f>_xlfn.TEXTJOIN("; ",TRUE,Hindamistabel!L114:L118)</f>
        <v>Tegevusena oli planeeritud puisniidu taastamine 10 ha. Taastati 2 ha.</v>
      </c>
    </row>
    <row r="32" spans="1:7" ht="131.25" x14ac:dyDescent="0.4">
      <c r="A32" s="158" t="s">
        <v>282</v>
      </c>
      <c r="B32" s="159" t="s">
        <v>273</v>
      </c>
      <c r="C32" s="159" t="s">
        <v>196</v>
      </c>
      <c r="D32" s="171" t="s">
        <v>283</v>
      </c>
      <c r="E32" s="160"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Ei ole asjakohane</v>
      </c>
      <c r="F32" s="160" t="str">
        <f>_xlfn.TEXTJOIN("; ",TRUE,_xlfn.UNIQUE(Hindamistabel!K119:K123))</f>
        <v>RT</v>
      </c>
      <c r="G32" s="161" t="str">
        <f>_xlfn.TEXTJOIN("; ",TRUE,Hindamistabel!L119:L123)</f>
        <v/>
      </c>
    </row>
    <row r="33" spans="1:7" ht="52.5" x14ac:dyDescent="0.4">
      <c r="A33" s="158" t="s">
        <v>285</v>
      </c>
      <c r="B33" s="159" t="s">
        <v>273</v>
      </c>
      <c r="C33" s="159" t="s">
        <v>196</v>
      </c>
      <c r="D33" s="171" t="s">
        <v>286</v>
      </c>
      <c r="E33" s="160"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Vähem kui pool (&lt;50%) hooldust vajavate koosluste pindalast on hooldusesse võetud.</v>
      </c>
      <c r="F33" s="160" t="str">
        <f>_xlfn.TEXTJOIN("; ",TRUE,_xlfn.UNIQUE(Hindamistabel!K124:K128))</f>
        <v>RMK</v>
      </c>
      <c r="G33" s="161" t="str">
        <f>_xlfn.TEXTJOIN("; ",TRUE,Hindamistabel!L124:L128)</f>
        <v>Hooldus lõppes 2019. aastal</v>
      </c>
    </row>
    <row r="34" spans="1:7" ht="52.5" x14ac:dyDescent="0.4">
      <c r="A34" s="158" t="s">
        <v>293</v>
      </c>
      <c r="B34" s="159" t="s">
        <v>273</v>
      </c>
      <c r="C34" s="159" t="s">
        <v>196</v>
      </c>
      <c r="D34" s="171" t="s">
        <v>294</v>
      </c>
      <c r="E34" s="160"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Ei ole asjakohane</v>
      </c>
      <c r="F34" s="160" t="str">
        <f>_xlfn.TEXTJOIN("; ",TRUE,_xlfn.UNIQUE(Hindamistabel!K129:K133))</f>
        <v>KKK</v>
      </c>
      <c r="G34" s="161" t="str">
        <f>_xlfn.TEXTJOIN("; ",TRUE,Hindamistabel!L129:L133)</f>
        <v/>
      </c>
    </row>
    <row r="35" spans="1:7" ht="131.25" x14ac:dyDescent="0.4">
      <c r="A35" s="158" t="s">
        <v>299</v>
      </c>
      <c r="B35" s="159" t="s">
        <v>273</v>
      </c>
      <c r="C35" s="159" t="s">
        <v>196</v>
      </c>
      <c r="D35" s="171" t="s">
        <v>300</v>
      </c>
      <c r="E35" s="160"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Ei ole asjakohane</v>
      </c>
      <c r="F35" s="160" t="str">
        <f>_xlfn.TEXTJOIN("; ",TRUE,_xlfn.UNIQUE(Hindamistabel!K134:K138))</f>
        <v>KKK</v>
      </c>
      <c r="G35" s="161" t="str">
        <f>_xlfn.TEXTJOIN("; ",TRUE,Hindamistabel!L134:L138)</f>
        <v>Muudele kaitseväärtustele ei ole meetmeid suunatud.</v>
      </c>
    </row>
    <row r="36" spans="1:7" ht="78.75" x14ac:dyDescent="0.4">
      <c r="A36" s="158" t="s">
        <v>301</v>
      </c>
      <c r="B36" s="159" t="s">
        <v>273</v>
      </c>
      <c r="C36" s="159" t="s">
        <v>196</v>
      </c>
      <c r="D36" s="171" t="s">
        <v>302</v>
      </c>
      <c r="E36" s="164" t="str">
        <f>IF(Hindamistabel!J139&lt;&gt;"",Hindamistabel!J139,"")</f>
        <v>Puisniidu hooldamine jätkus vaid mõned aastad.</v>
      </c>
      <c r="F36" s="160" t="str">
        <f>_xlfn.TEXTJOIN("; ",TRUE,_xlfn.UNIQUE(Hindamistabel!K139:K139))</f>
        <v>RMK</v>
      </c>
      <c r="G36" s="161" t="str">
        <f>_xlfn.TEXTJOIN("; ",TRUE,Hindamistabel!L139:L139)</f>
        <v/>
      </c>
    </row>
    <row r="37" spans="1:7" ht="52.5" x14ac:dyDescent="0.4">
      <c r="A37" s="158" t="s">
        <v>304</v>
      </c>
      <c r="B37" s="159" t="s">
        <v>273</v>
      </c>
      <c r="C37" s="159" t="s">
        <v>196</v>
      </c>
      <c r="D37" s="171" t="s">
        <v>305</v>
      </c>
      <c r="E37" s="160"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Vähem kui pool (&lt;50%) planeeritud meetmetest on rakendatud</v>
      </c>
      <c r="F37" s="160" t="str">
        <f>_xlfn.TEXTJOIN("; ",TRUE,_xlfn.UNIQUE(Hindamistabel!K140:K144))</f>
        <v>EELIS</v>
      </c>
      <c r="G37" s="161" t="str">
        <f>_xlfn.TEXTJOIN("; ",TRUE,Hindamistabel!L140:L144)</f>
        <v>Metsaelupaiga inventuur on teostatud osaliselt.</v>
      </c>
    </row>
    <row r="38" spans="1:7" ht="128.25" x14ac:dyDescent="0.4">
      <c r="A38" s="158" t="s">
        <v>307</v>
      </c>
      <c r="B38" s="159" t="s">
        <v>273</v>
      </c>
      <c r="C38" s="159" t="s">
        <v>196</v>
      </c>
      <c r="D38" s="171" t="s">
        <v>308</v>
      </c>
      <c r="E38" s="160"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Üle poole (50-90%) planeeritud meetmetest on rakendatud.</v>
      </c>
      <c r="F38" s="160" t="str">
        <f>_xlfn.TEXTJOIN("; ",TRUE,_xlfn.UNIQUE(Hindamistabel!K145:K149))</f>
        <v>KeA DHS</v>
      </c>
      <c r="G38" s="161" t="str">
        <f>_xlfn.TEXTJOIN("; ",TRUE,Hindamistabel!L145:L149)</f>
        <v>Otseselt ei ole kava uuendatud, kuid kava muudeti tähtajatuks. Lasva tammiku hoiuala KKK uuendamine ei ole prioriteetne, kuna ala on väike ning otseselt ei ohusta seda miski.</v>
      </c>
    </row>
    <row r="39" spans="1:7" ht="105" x14ac:dyDescent="0.4">
      <c r="A39" s="158" t="s">
        <v>310</v>
      </c>
      <c r="B39" s="159" t="s">
        <v>273</v>
      </c>
      <c r="C39" s="159" t="s">
        <v>196</v>
      </c>
      <c r="D39" s="171" t="s">
        <v>311</v>
      </c>
      <c r="E39" s="160"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Kõik või enamik (≥90%) planeeritud meetmetest on ellu viidud. Kõik meetme aspektid on täidetud ja rakendatud.</v>
      </c>
      <c r="F39" s="160" t="str">
        <f>_xlfn.TEXTJOIN("; ",TRUE,_xlfn.UNIQUE(Hindamistabel!K150:K154))</f>
        <v>KKK</v>
      </c>
      <c r="G39" s="161" t="str">
        <f>_xlfn.TEXTJOIN("; ",TRUE,Hindamistabel!L150:L154)</f>
        <v>Alale on paigaldatud tähised.</v>
      </c>
    </row>
    <row r="40" spans="1:7" ht="105" x14ac:dyDescent="0.4">
      <c r="A40" s="158" t="s">
        <v>314</v>
      </c>
      <c r="B40" s="159" t="s">
        <v>273</v>
      </c>
      <c r="C40" s="159" t="s">
        <v>196</v>
      </c>
      <c r="D40" s="171" t="s">
        <v>315</v>
      </c>
      <c r="E40" s="164" t="str">
        <f>IF(Hindamistabel!J155&lt;&gt;"",Hindamistabel!J155,"")</f>
        <v>ei</v>
      </c>
      <c r="F40" s="160" t="str">
        <f>_xlfn.TEXTJOIN("; ",TRUE,_xlfn.UNIQUE(Hindamistabel!K155:K155))</f>
        <v>KeA DHS</v>
      </c>
      <c r="G40" s="161" t="str">
        <f>_xlfn.TEXTJOIN("; ",TRUE,Hindamistabel!L155:L155)</f>
        <v/>
      </c>
    </row>
    <row r="41" spans="1:7" ht="52.5" x14ac:dyDescent="0.4">
      <c r="A41" s="158" t="s">
        <v>318</v>
      </c>
      <c r="B41" s="159" t="s">
        <v>273</v>
      </c>
      <c r="C41" s="159" t="s">
        <v>317</v>
      </c>
      <c r="D41" s="171" t="s">
        <v>418</v>
      </c>
      <c r="E41" s="160"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 xml:space="preserve">Pole asjakohane (liigid ei ole kaitse-eesmärgiks) </v>
      </c>
      <c r="F41" s="160" t="str">
        <f>_xlfn.TEXTJOIN("; ",TRUE,_xlfn.UNIQUE(Hindamistabel!K156:K160))</f>
        <v>RT</v>
      </c>
      <c r="G41" s="161" t="str">
        <f>_xlfn.TEXTJOIN("; ",TRUE,Hindamistabel!L156:L160)</f>
        <v/>
      </c>
    </row>
    <row r="42" spans="1:7" ht="78.75" x14ac:dyDescent="0.4">
      <c r="A42" s="158" t="s">
        <v>322</v>
      </c>
      <c r="B42" s="159" t="s">
        <v>273</v>
      </c>
      <c r="C42" s="159" t="s">
        <v>317</v>
      </c>
      <c r="D42" s="171" t="s">
        <v>432</v>
      </c>
      <c r="E42" s="164" t="str">
        <f>IF(Hindamistabel!J161&lt;&gt;"",Hindamistabel!J161,"")</f>
        <v/>
      </c>
      <c r="F42" s="160" t="str">
        <f>IF(Hindamistabel!K161&lt;&gt;"",Hindamistabel!K161,"")</f>
        <v/>
      </c>
      <c r="G42" s="161" t="str">
        <f>IF(Hindamistabel!L161&lt;&gt;"",Hindamistabel!L161,"")</f>
        <v/>
      </c>
    </row>
    <row r="43" spans="1:7" ht="52.5" x14ac:dyDescent="0.4">
      <c r="A43" s="158" t="s">
        <v>325</v>
      </c>
      <c r="B43" s="159" t="s">
        <v>273</v>
      </c>
      <c r="C43" s="159" t="s">
        <v>317</v>
      </c>
      <c r="D43" s="171" t="s">
        <v>433</v>
      </c>
      <c r="E43" s="164" t="str">
        <f>IF(Hindamistabel!J162&lt;&gt;"",Hindamistabel!J162,"")</f>
        <v/>
      </c>
      <c r="F43" s="160" t="str">
        <f>IF(Hindamistabel!K162&lt;&gt;"",Hindamistabel!K162,"")</f>
        <v/>
      </c>
      <c r="G43" s="161" t="str">
        <f>IF(Hindamistabel!L162&lt;&gt;"",Hindamistabel!L162,"")</f>
        <v/>
      </c>
    </row>
    <row r="44" spans="1:7" ht="183.75" x14ac:dyDescent="0.4">
      <c r="A44" s="158" t="s">
        <v>328</v>
      </c>
      <c r="B44" s="159" t="s">
        <v>273</v>
      </c>
      <c r="C44" s="159" t="s">
        <v>317</v>
      </c>
      <c r="D44" s="171" t="s">
        <v>434</v>
      </c>
      <c r="E44" s="164" t="str">
        <f>IF(Hindamistabel!J163&lt;&gt;"",Hindamistabel!J163,"")</f>
        <v/>
      </c>
      <c r="F44" s="160" t="str">
        <f>IF(Hindamistabel!K163&lt;&gt;"",Hindamistabel!K163,"")</f>
        <v/>
      </c>
      <c r="G44" s="161" t="str">
        <f>IF(Hindamistabel!L163&lt;&gt;"",Hindamistabel!L163,"")</f>
        <v/>
      </c>
    </row>
    <row r="45" spans="1:7" ht="128.25" x14ac:dyDescent="0.4">
      <c r="A45" s="158" t="s">
        <v>331</v>
      </c>
      <c r="B45" s="159" t="s">
        <v>273</v>
      </c>
      <c r="C45" s="159" t="s">
        <v>317</v>
      </c>
      <c r="D45" s="171" t="s">
        <v>419</v>
      </c>
      <c r="E45" s="160"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Kõigi või enamiku (≥90%) kaitseväärtuste seisund on paranenud või on jäänud samaks.</v>
      </c>
      <c r="F45" s="160" t="str">
        <f>_xlfn.TEXTJOIN("; ",TRUE,_xlfn.UNIQUE(Hindamistabel!K164:K168))</f>
        <v>Tableau</v>
      </c>
      <c r="G45" s="161" t="str">
        <f>_xlfn.TEXTJOIN("; ",TRUE,Hindamistabel!L164:L168)</f>
        <v>Natura SDF on elupaiga 6530* eesmärgiks 3,7 ha, kaardikihil on 4,3 ha. Elupaiga 9020 eesmärgiks 3,7 ha, kaardikihil 3,8 ha. Lisaks on inventeeritud 6270* 2,1 ha ja 9010* 4,85 ha.</v>
      </c>
    </row>
    <row r="46" spans="1:7" ht="78.75" x14ac:dyDescent="0.4">
      <c r="A46" s="158" t="s">
        <v>335</v>
      </c>
      <c r="B46" s="159" t="s">
        <v>273</v>
      </c>
      <c r="C46" s="159" t="s">
        <v>317</v>
      </c>
      <c r="D46" s="171" t="s">
        <v>435</v>
      </c>
      <c r="E46" s="164" t="str">
        <f>IF(Hindamistabel!J169&lt;&gt;"",Hindamistabel!J169,"")</f>
        <v>Vahepeal on täpsustatud elupaikade pindalasid, ala on väike ning niitusid on hooldatud.</v>
      </c>
      <c r="F46" s="160" t="str">
        <f>IF(Hindamistabel!K169&lt;&gt;"",Hindamistabel!K169,"")</f>
        <v>Hinnang</v>
      </c>
      <c r="G46" s="161" t="str">
        <f>IF(Hindamistabel!L169&lt;&gt;"",Hindamistabel!L169,"")</f>
        <v/>
      </c>
    </row>
    <row r="47" spans="1:7" ht="78.75" x14ac:dyDescent="0.4">
      <c r="A47" s="158" t="s">
        <v>337</v>
      </c>
      <c r="B47" s="159" t="s">
        <v>273</v>
      </c>
      <c r="C47" s="159" t="s">
        <v>317</v>
      </c>
      <c r="D47" s="171" t="s">
        <v>436</v>
      </c>
      <c r="E47" s="164" t="str">
        <f>IF(Hindamistabel!J170&lt;&gt;"",Hindamistabel!J170,"")</f>
        <v>ei kohaldu</v>
      </c>
      <c r="F47" s="160" t="str">
        <f>IF(Hindamistabel!K170&lt;&gt;"",Hindamistabel!K170,"")</f>
        <v>Hinnang</v>
      </c>
      <c r="G47" s="161" t="str">
        <f>IF(Hindamistabel!L170&lt;&gt;"",Hindamistabel!L170,"")</f>
        <v/>
      </c>
    </row>
    <row r="48" spans="1:7" ht="174" customHeight="1" x14ac:dyDescent="0.4">
      <c r="A48" s="158" t="s">
        <v>340</v>
      </c>
      <c r="B48" s="159" t="s">
        <v>273</v>
      </c>
      <c r="C48" s="159" t="s">
        <v>317</v>
      </c>
      <c r="D48" s="171" t="s">
        <v>437</v>
      </c>
      <c r="E48" s="164" t="str">
        <f>IF(Hindamistabel!J171&lt;&gt;"",Hindamistabel!J171,"")</f>
        <v/>
      </c>
      <c r="F48" s="160" t="str">
        <f>IF(Hindamistabel!K171&lt;&gt;"",Hindamistabel!K171,"")</f>
        <v/>
      </c>
      <c r="G48" s="161" t="str">
        <f>IF(Hindamistabel!L171&lt;&gt;"",Hindamistabel!L171,"")</f>
        <v/>
      </c>
    </row>
    <row r="49" spans="1:7" ht="204.75" x14ac:dyDescent="0.4">
      <c r="A49" s="158">
        <v>16</v>
      </c>
      <c r="B49" s="159" t="s">
        <v>273</v>
      </c>
      <c r="C49" s="159" t="s">
        <v>317</v>
      </c>
      <c r="D49" s="171" t="s">
        <v>343</v>
      </c>
      <c r="E49" s="160"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Ökosüsteemi teenuste pakkumine on oluliste muutusteta</v>
      </c>
      <c r="F49" s="160" t="str">
        <f>_xlfn.TEXTJOIN("; ",TRUE,_xlfn.UNIQUE(Hindamistabel!K172:K175))</f>
        <v>ELME</v>
      </c>
      <c r="G49" s="161" t="str">
        <f>_xlfn.TEXTJOIN("; ",TRUE,Hindamistabel!L172:L175)</f>
        <v>Hindamisel on lähtutud suunised vastamiseseks sellest osast, mis teha siis, kui muutust pole võimalik hinnata. Lasva tammiku hoiuala hindepunktid nelja ökosüsteemi teenuse (mulla org C, elupaigahüve, tolmeldamine, vee reguleerimisvõime) kaardi alusel on 6,43 (keskmine).</v>
      </c>
    </row>
    <row r="50" spans="1:7" ht="204.75" x14ac:dyDescent="0.4">
      <c r="A50" s="158">
        <v>17</v>
      </c>
      <c r="B50" s="159" t="s">
        <v>273</v>
      </c>
      <c r="C50" s="159" t="s">
        <v>317</v>
      </c>
      <c r="D50" s="171" t="s">
        <v>348</v>
      </c>
      <c r="E50" s="160" t="str">
        <f>IF(Hindamistabel!J176=TRUE,"Ökoloogiline sidusus on hea või paranenud",IF(Hindamistabel!J177=TRUE,"Ökoloogiline sidusus on stabiilne",IF(Hindamistabel!J178=TRUE,"Ökoloogiline sidusus on halb või vähenenud/halvenenud",IF(Hindamistabel!J179=TRUE,"Andmed puuduvad/ei oska vastata",""))))</f>
        <v>Ökoloogiline sidusus on halb või vähenenud/halvenenud</v>
      </c>
      <c r="F50" s="160" t="str">
        <f>_xlfn.TEXTJOIN("; ",TRUE,_xlfn.UNIQUE(Hindamistabel!K176:K179))</f>
        <v>ELME</v>
      </c>
      <c r="G50" s="161" t="str">
        <f>_xlfn.TEXTJOIN("; ",TRUE,Hindamistabel!L176:L179)</f>
        <v>Hindamisel on lähtutud suunised vastamiseseks sellest osast, mis teha siis, kui muutust pole võimalik hinnata. Lasva tammiku HA sidususe hindepunktid ELME kaardikihtide alusel on 29,23 (halb). Ala koosneb kahest väikesest lahustükist, mida ümbritsevad haritavad maad.</v>
      </c>
    </row>
    <row r="51" spans="1:7" ht="52.5" x14ac:dyDescent="0.4">
      <c r="A51" s="158" t="s">
        <v>351</v>
      </c>
      <c r="B51" s="159" t="s">
        <v>273</v>
      </c>
      <c r="C51" s="159" t="s">
        <v>317</v>
      </c>
      <c r="D51" s="171" t="s">
        <v>352</v>
      </c>
      <c r="E51" s="160" t="str">
        <f>IF(Hindamistabel!J180=TRUE,"Usaldusväärne ülevaade kaitsekorra toimivusest/rikkumistest puudub ",IF(Hindamistabel!J181=TRUE,"Jah, on tuvastatud kaitsekorra rikkumisi ",IF(Hindamistabel!J182=TRUE,"Puuduvad teadaolevad rikkumised ","")))</f>
        <v xml:space="preserve">Puuduvad teadaolevad rikkumised </v>
      </c>
      <c r="F51" s="160" t="str">
        <f>_xlfn.TEXTJOIN("; ",TRUE,_xlfn.UNIQUE(Hindamistabel!K180:K182))</f>
        <v>OKAS</v>
      </c>
      <c r="G51" s="161" t="str">
        <f>_xlfn.TEXTJOIN("; ",TRUE,Hindamistabel!L180:L182)</f>
        <v/>
      </c>
    </row>
    <row r="52" spans="1:7" ht="78.75" x14ac:dyDescent="0.4">
      <c r="A52" s="158" t="s">
        <v>358</v>
      </c>
      <c r="B52" s="159" t="s">
        <v>273</v>
      </c>
      <c r="C52" s="159" t="s">
        <v>317</v>
      </c>
      <c r="D52" s="171" t="s">
        <v>359</v>
      </c>
      <c r="E52" s="160" t="str">
        <f>IF(Hindamistabel!J183=TRUE,"Ei oska vastata",IF(Hindamistabel!J184=TRUE,"Jah, rikkumistel on võimalik (oluline) mõju kaitseväärtustele",IF(Hindamistabel!J185=TRUE,"Ei, rikkumistel ja/või selle tagajärgedel ei ole teadaolevaid (olulisi) mõjusid kaitseväärtustele","")))</f>
        <v/>
      </c>
      <c r="F52" s="160" t="str">
        <f>_xlfn.TEXTJOIN("; ",TRUE,_xlfn.UNIQUE(Hindamistabel!K183:K185))</f>
        <v/>
      </c>
      <c r="G52" s="161" t="str">
        <f>_xlfn.TEXTJOIN("; ",TRUE,Hindamistabel!L183:L185)</f>
        <v/>
      </c>
    </row>
    <row r="53" spans="1:7" ht="153.75" x14ac:dyDescent="0.4">
      <c r="A53" s="158" t="s">
        <v>363</v>
      </c>
      <c r="B53" s="159" t="s">
        <v>273</v>
      </c>
      <c r="C53" s="159" t="s">
        <v>317</v>
      </c>
      <c r="D53" s="171" t="s">
        <v>364</v>
      </c>
      <c r="E53" s="160" t="str">
        <f>IF(Hindamistabel!J186=TRUE,"Jah ",IF(Hindamistabel!J187=TRUE,"Ei, kuid kaitsekorra muutmine on juba töös",IF(Hindamistabel!J188=TRUE,"Ei, kaitsekorra muutmine on kavas/tööplaanis ette nähtud, kuid sellega pole veel alustatud",IF(Hindamistabel!J189=TRUE,"Ei",IF(Hindamistabel!J190=TRUE,"Ei oska vastata","")))))</f>
        <v xml:space="preserve">Jah </v>
      </c>
      <c r="F53" s="160" t="str">
        <f>_xlfn.TEXTJOIN("; ",TRUE,_xlfn.UNIQUE(Hindamistabel!K186:K190))</f>
        <v>Hinnang</v>
      </c>
      <c r="G53" s="161" t="str">
        <f>_xlfn.TEXTJOIN("; ",TRUE,Hindamistabel!L186:L190)</f>
        <v>Kuigi 2016. aastal on tehtud ettepanek muuta ala looduskaitsealaks, siis hindaja arvates ei ole see otstarbeks. Hoiuala kaitsekord sobib üht tüüpi kaitse-eesmärkide kaitseks ning 2026. aastal ei ole see enam aktuaalne.</v>
      </c>
    </row>
    <row r="54" spans="1:7" ht="78.75" x14ac:dyDescent="0.4">
      <c r="A54" s="158" t="s">
        <v>366</v>
      </c>
      <c r="B54" s="159" t="s">
        <v>273</v>
      </c>
      <c r="C54" s="159" t="s">
        <v>317</v>
      </c>
      <c r="D54" s="172" t="s">
        <v>438</v>
      </c>
      <c r="E54" s="160" t="str">
        <f>IF(Hindamistabel!J191&lt;&gt;"",Hindamistabel!J191,"")</f>
        <v/>
      </c>
      <c r="F54" s="160" t="str">
        <f>IF(Hindamistabel!K191&lt;&gt;"",Hindamistabel!K191,"")</f>
        <v/>
      </c>
      <c r="G54" s="161" t="str">
        <f>IF(Hindamistabel!L191&lt;&gt;"",Hindamistabel!L191,"")</f>
        <v/>
      </c>
    </row>
    <row r="55" spans="1:7" ht="78.75" x14ac:dyDescent="0.4">
      <c r="A55" s="158" t="s">
        <v>369</v>
      </c>
      <c r="B55" s="159" t="s">
        <v>273</v>
      </c>
      <c r="C55" s="159" t="s">
        <v>317</v>
      </c>
      <c r="D55" s="172" t="s">
        <v>367</v>
      </c>
      <c r="E55" s="164"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Ei, kaitse-eesmärkide muutmine on kavas/tööplaanis ette nähtud, kuid sellega pole veel alustatud</v>
      </c>
      <c r="F55" s="160" t="str">
        <f>_xlfn.TEXTJOIN("; ",TRUE,_xlfn.UNIQUE(Hindamistabel!K192:K196))</f>
        <v>EELIS</v>
      </c>
      <c r="G55" s="161" t="str">
        <f>_xlfn.TEXTJOIN("; ",TRUE,Hindamistabel!L192:L196)</f>
        <v>KKK-s on tehtud ettepanek lisada kaitse-eesmärgiks elupaigatüüp liigirikkad niidud lubjavaesel mullal (6270).</v>
      </c>
    </row>
    <row r="56" spans="1:7" ht="105" x14ac:dyDescent="0.4">
      <c r="A56" s="158" t="s">
        <v>404</v>
      </c>
      <c r="B56" s="159" t="s">
        <v>273</v>
      </c>
      <c r="C56" s="159" t="s">
        <v>317</v>
      </c>
      <c r="D56" s="171" t="s">
        <v>439</v>
      </c>
      <c r="E56" s="164" t="str">
        <f>IF(Hindamistabel!J197&lt;&gt;"",Hindamistabel!J197,"")</f>
        <v/>
      </c>
      <c r="F56" s="160" t="str">
        <f>IF(Hindamistabel!K197&lt;&gt;"",Hindamistabel!K197,"")</f>
        <v/>
      </c>
      <c r="G56" s="161" t="str">
        <f>IF(Hindamistabel!L197&lt;&gt;"",Hindamistabel!L197,"")</f>
        <v/>
      </c>
    </row>
    <row r="57" spans="1:7" ht="103.5" customHeight="1" x14ac:dyDescent="0.4">
      <c r="A57" s="165">
        <v>20</v>
      </c>
      <c r="B57" s="166" t="s">
        <v>55</v>
      </c>
      <c r="C57" s="166" t="s">
        <v>55</v>
      </c>
      <c r="D57" s="173" t="s">
        <v>371</v>
      </c>
      <c r="E57" s="168" t="str">
        <f>IF(Hindamistabel!J198&lt;&gt;"",Hindamistabel!J198,"")</f>
        <v>Tähelepanekud puuduvad.</v>
      </c>
      <c r="F57" s="167" t="str">
        <f>IF(Hindamistabel!K198&lt;&gt;"",Hindamistabel!K198,"")</f>
        <v/>
      </c>
      <c r="G57" s="169" t="str">
        <f>IF(Hindamistabel!L198&lt;&gt;"",Hindamistabel!L198,"")</f>
        <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3.xml><?xml version="1.0" encoding="utf-8"?>
<ds:datastoreItem xmlns:ds="http://schemas.openxmlformats.org/officeDocument/2006/customXml" ds:itemID="{E5452626-9D1D-4ABB-A9FC-A3AB3C223598}">
  <ds:schemaRefs>
    <ds:schemaRef ds:uri="http://schemas.microsoft.com/sharepoint/v3/contenttype/forms"/>
  </ds:schemaRefs>
</ds:datastoreItem>
</file>

<file path=docMetadata/LabelInfo.xml><?xml version="1.0" encoding="utf-8"?>
<clbl:labelList xmlns:clbl="http://schemas.microsoft.com/office/2020/mipLabelMetadata">
  <clbl:label id="{982d5054-1b3c-4a65-9351-3c842ea4ca12}" enabled="0" method="" siteId="{982d5054-1b3c-4a65-9351-3c842ea4ca12}"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Kerttu Elm</cp:lastModifiedBy>
  <cp:revision/>
  <dcterms:created xsi:type="dcterms:W3CDTF">2011-01-19T10:59:21Z</dcterms:created>
  <dcterms:modified xsi:type="dcterms:W3CDTF">2026-06-29T09:15:38Z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