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BB62C275-B967-4BDE-A448-5612AFC677DA}"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5" i="35" l="1"/>
  <c r="B63" i="35"/>
  <c r="B67" i="35"/>
  <c r="B69" i="35"/>
  <c r="B73" i="35"/>
  <c r="B66" i="35"/>
  <c r="B74" i="35"/>
  <c r="B68" i="35"/>
  <c r="B62" i="35"/>
  <c r="B64" i="35"/>
  <c r="B72" i="35"/>
  <c r="B71" i="35"/>
  <c r="B6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<sst xmlns="http://schemas.openxmlformats.org/spreadsheetml/2006/main" count="1316" uniqueCount="549">
  <si>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</si>
  <si>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</si>
  <si>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</si>
  <si>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</si>
  <si>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</si>
  <si>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</si>
  <si>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</si>
  <si>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</si>
  <si>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</si>
  <si>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</si>
  <si>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</si>
  <si>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</si>
  <si>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</si>
  <si>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</si>
  <si>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</si>
  <si>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</si>
  <si>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</si>
  <si>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</si>
  <si>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</si>
  <si>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</si>
  <si>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</si>
  <si>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</si>
  <si>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</si>
  <si>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</si>
  <si>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</si>
  <si>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</si>
  <si>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</si>
  <si>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</si>
  <si>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</si>
  <si>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</si>
  <si>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</si>
  <si>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</si>
  <si>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</si>
  <si>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</si>
  <si>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</si>
  <si>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</si>
  <si>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</si>
  <si>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</si>
  <si>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</si>
  <si>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</si>
  <si>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</si>
  <si>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</si>
  <si>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</si>
  <si>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</si>
  <si>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</si>
  <si>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</si>
  <si>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</si>
  <si>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</si>
  <si>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</si>
  <si>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</si>
  <si>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</si>
  <si>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</si>
  <si>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</si>
  <si>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</si>
  <si>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</si>
  <si>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</si>
  <si>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</si>
  <si>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</si>
  <si>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</si>
  <si>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</si>
  <si>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</si>
  <si>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</si>
  <si>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</si>
  <si>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</si>
  <si>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</si>
  <si>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</si>
  <si>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</si>
  <si>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</si>
  <si>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</si>
  <si>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</si>
  <si>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</si>
  <si>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</si>
  <si>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</si>
  <si>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</si>
  <si>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</si>
  <si>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</si>
  <si>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</si>
  <si>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</si>
  <si>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</si>
  <si>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</si>
  <si>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</si>
  <si>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</si>
  <si>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</si>
  <si>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</si>
  <si>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</si>
  <si>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</si>
  <si>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</si>
  <si>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</si>
  <si>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</si>
  <si>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</si>
  <si>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</si>
  <si>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</si>
  <si>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</si>
  <si>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</si>
  <si>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</si>
  <si>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</si>
  <si>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</si>
  <si>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</si>
  <si>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</si>
  <si>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</si>
  <si>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</si>
  <si>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</si>
  <si>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</si>
  <si>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</si>
  <si>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</si>
  <si>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</si>
  <si>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</si>
  <si>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</si>
  <si>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</si>
  <si>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</si>
  <si>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</si>
  <si>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</si>
  <si>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</si>
  <si>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</si>
  <si>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</si>
  <si>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</si>
  <si>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</si>
  <si>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</si>
  <si>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</si>
  <si>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</si>
  <si>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</si>
  <si>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</si>
  <si>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</si>
  <si>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</si>
  <si>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</si>
  <si>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</si>
  <si>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</si>
  <si>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</si>
  <si>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</si>
  <si>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</si>
  <si>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</si>
  <si>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</si>
  <si>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</si>
  <si>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</si>
  <si>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</si>
  <si>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</si>
  <si>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</si>
  <si>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</si>
  <si>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</si>
  <si>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</si>
  <si>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</si>
  <si>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</si>
  <si>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</si>
  <si>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</si>
  <si>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</si>
  <si>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</si>
  <si>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</si>
  <si>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</si>
  <si>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</si>
  <si>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</si>
  <si>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</si>
  <si>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</si>
  <si>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</si>
  <si>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</si>
  <si>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</si>
  <si>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</si>
  <si>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</si>
  <si>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</si>
  <si>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</si>
  <si>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</si>
  <si>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</si>
  <si>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</si>
  <si>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</si>
  <si>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</si>
  <si>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</si>
  <si>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</si>
  <si>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</si>
  <si>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</si>
  <si>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</si>
  <si>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</si>
  <si>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</si>
  <si>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</si>
  <si>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</si>
  <si>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</si>
  <si>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</si>
  <si>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</si>
  <si>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</si>
  <si>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</si>
  <si>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</si>
  <si>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</si>
  <si>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</si>
  <si>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</si>
  <si>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</si>
  <si>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</si>
  <si>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</si>
  <si>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</si>
  <si>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</si>
  <si>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</si>
  <si>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</si>
  <si>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</si>
  <si>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</si>
  <si>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</si>
  <si>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</si>
  <si>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</si>
  <si>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</si>
  <si>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</si>
  <si>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</si>
  <si>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</si>
  <si>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</si>
  <si>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</si>
  <si>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</si>
  <si>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</si>
  <si>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</si>
  <si>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</si>
  <si>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</si>
  <si>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</si>
  <si>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</si>
  <si>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</si>
  <si>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</si>
  <si>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</si>
  <si>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</si>
  <si>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</si>
  <si>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</si>
  <si>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</si>
  <si>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</si>
  <si>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</si>
  <si>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</si>
  <si>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</si>
  <si>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</si>
  <si>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</si>
  <si>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</si>
  <si>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</si>
  <si>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</si>
  <si>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</si>
  <si>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</si>
  <si>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</si>
  <si>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</si>
  <si>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</si>
  <si>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</si>
  <si>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</si>
  <si>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</si>
  <si>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</si>
  <si>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</si>
  <si>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</si>
  <si>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</si>
  <si>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</si>
  <si>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</si>
  <si>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</si>
  <si>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</si>
  <si>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</si>
  <si>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</si>
  <si>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</si>
  <si>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</si>
  <si>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</si>
  <si>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</si>
  <si>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</si>
  <si>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</si>
  <si>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</si>
  <si>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</si>
  <si>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</si>
  <si>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</si>
  <si>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</si>
  <si>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</si>
  <si>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</si>
  <si>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</si>
  <si>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</si>
  <si>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</si>
  <si>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</si>
  <si>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</si>
  <si>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</si>
  <si>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</si>
  <si>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</si>
  <si>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</si>
  <si>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</si>
  <si>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</si>
  <si>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</si>
  <si>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</si>
  <si>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</si>
  <si>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</si>
  <si>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</si>
  <si>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</si>
  <si>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</si>
  <si>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</si>
  <si>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</si>
  <si>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</si>
  <si>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</si>
  <si>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</si>
  <si>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</si>
  <si>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</si>
  <si>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</si>
  <si>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</si>
  <si>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</si>
  <si>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</si>
  <si>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</si>
  <si>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</si>
  <si>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</si>
  <si>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</si>
  <si>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</si>
  <si>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</si>
  <si>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</si>
  <si>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</si>
  <si>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</si>
  <si>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</si>
  <si>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</si>
  <si>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</si>
  <si>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</si>
  <si>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</si>
  <si>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</si>
  <si>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</si>
  <si>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</si>
  <si>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</si>
  <si>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</si>
  <si>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</si>
  <si>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</si>
  <si>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</si>
  <si>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</si>
  <si>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</si>
  <si>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</si>
  <si>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</si>
  <si>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</si>
  <si>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</si>
  <si>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</si>
  <si>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</si>
  <si>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</si>
  <si>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</si>
  <si>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</si>
  <si>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</si>
  <si>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</si>
  <si>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</si>
  <si>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</si>
  <si>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</si>
  <si>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</si>
  <si>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</si>
  <si>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</si>
  <si>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</si>
  <si>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</si>
  <si>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</si>
  <si>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</si>
  <si>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</si>
  <si>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</si>
  <si>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</si>
  <si>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</si>
  <si>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</si>
  <si>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</si>
  <si>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</si>
  <si>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</si>
  <si>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</si>
  <si>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</si>
  <si>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</si>
  <si>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</si>
  <si>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</si>
  <si>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</si>
  <si>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</si>
  <si>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</si>
  <si>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</si>
  <si>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</si>
  <si>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</si>
  <si>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</si>
  <si>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</si>
  <si>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</si>
  <si>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</si>
  <si>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</si>
  <si>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</si>
  <si>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</si>
  <si>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</si>
  <si>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</si>
  <si>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</si>
  <si>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</si>
  <si>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</si>
  <si>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</si>
  <si>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</si>
  <si>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</si>
  <si>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</si>
  <si>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</si>
  <si>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</si>
  <si>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</si>
  <si>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</si>
  <si>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</si>
  <si>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</si>
  <si>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</si>
  <si>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</si>
  <si>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</si>
  <si>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</si>
  <si>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</si>
  <si>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</si>
  <si>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</si>
  <si>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</si>
  <si>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</si>
  <si>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</si>
  <si>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</si>
  <si>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</si>
  <si>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</si>
  <si>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</si>
  <si>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</si>
  <si>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</si>
  <si>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</si>
  <si>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</si>
  <si>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</si>
  <si>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</si>
  <si>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</si>
  <si>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</si>
  <si>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</si>
  <si>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</si>
  <si>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</si>
  <si>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</si>
  <si>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</si>
  <si>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</si>
  <si>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</si>
  <si>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</si>
  <si>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</si>
  <si>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</si>
  <si>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</si>
  <si>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</si>
  <si>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</si>
  <si>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</si>
  <si>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</si>
  <si>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</si>
  <si>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</si>
  <si>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</si>
  <si>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</si>
  <si>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</si>
  <si>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</si>
  <si>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</si>
  <si>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</si>
  <si>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</si>
  <si>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</si>
  <si>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</si>
  <si>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</si>
  <si>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</si>
  <si>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</si>
  <si>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</si>
  <si>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</si>
  <si>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</si>
  <si>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</si>
  <si>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</si>
  <si>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</si>
  <si>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</si>
  <si>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</si>
  <si>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</si>
  <si>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</si>
  <si>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</si>
  <si>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</si>
  <si>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</si>
  <si>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</si>
  <si>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</si>
  <si>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</si>
  <si>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</si>
  <si>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</si>
  <si>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</si>
  <si>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</si>
  <si>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</si>
  <si>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</si>
  <si>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</si>
  <si>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</si>
  <si>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</si>
  <si>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</si>
  <si>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</si>
  <si>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</si>
  <si>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</si>
  <si>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</si>
  <si>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</si>
  <si>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</si>
  <si>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</si>
  <si>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</si>
  <si>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</si>
  <si>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</si>
  <si>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</si>
  <si>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</si>
  <si>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</si>
  <si>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</si>
  <si>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</si>
  <si>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</si>
  <si>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Lahemaa rahvuspark</t>
  </si>
  <si>
    <t>Harju ja Lääne-Viru maakond</t>
  </si>
  <si>
    <t>KLO1000511</t>
  </si>
  <si>
    <t>117,3 ha</t>
  </si>
  <si>
    <t>17 759,7 ha</t>
  </si>
  <si>
    <t>56 907,1 ha</t>
  </si>
  <si>
    <t>Lahemaa linnuala, Lahemaa loodusala</t>
  </si>
  <si>
    <t>Keskkonnaamet</t>
  </si>
  <si>
    <t>Ia, Ib, IV, VI</t>
  </si>
  <si>
    <t>Lahemaa rahvuspargi kaitsekorralduskava 2016-2025</t>
  </si>
  <si>
    <t>2016-2025</t>
  </si>
  <si>
    <t>Liggi Namm</t>
  </si>
  <si>
    <t>23.10.2020 (METT)</t>
  </si>
  <si>
    <r>
      <t>Endise Nõukogude Liidu esimene rahvuspark, Euroopa üks tähtsamaid metsakaitsealasid, teadaolevalt ainus ebapärlikarbi (</t>
    </r>
    <r>
      <rPr>
        <i/>
        <sz val="10"/>
        <rFont val="Arial"/>
        <family val="2"/>
        <charset val="186"/>
      </rPr>
      <t>Margaritifera margaritifera</t>
    </r>
    <r>
      <rPr>
        <sz val="10"/>
        <rFont val="Arial"/>
        <family val="2"/>
      </rPr>
      <t>) elupaik Eestis.</t>
    </r>
  </si>
  <si>
    <t>kaitsekorralduskava</t>
  </si>
  <si>
    <t>Kiilide ja liblikate andmed on ebapiisavad, mõruda vesipipra andmed on osaliselt  vananenud, tiigilendlase andmed on tuletuslikud (ei põhine inventuuril, uuringul).</t>
  </si>
  <si>
    <t>Kaitseväärtuseks on 48 elupaigatüüpi, millest 44 seisund oli kindlaks tehtud. Seisundiandmed puudusid paljandite ja koobaste (8210, 8220, 8310) ning kanarbiku ja hariliku kukemarjaga kuivade nõmmede (2320) kohta.</t>
  </si>
  <si>
    <t>kaitsekorralduskava, EELIS</t>
  </si>
  <si>
    <t>Andmelüngana on tuvastatud metsaelupaikade, väikesaarte ja laidude, kanarbiku ja hariliku kukemarjaga kuivade nõmmede, paljandite ja ja koobaste ning pärandniitude andmestikus. Pärandniitude inventuur on planeeritud, teiste oma mitte. Kahe kaitseväärtuseks oleva liblika kohta on öeldud, et andmed puuduvad või on väga vanad.</t>
  </si>
  <si>
    <t>EELIS, inventuuride planeerimise virtuaalkontor</t>
  </si>
  <si>
    <t xml:space="preserve">Surveteguri mõistet kaitsekorralduskavas ei kasutata, tekstist tuleb välja, et sageli on survetegurid samad, mis negatiivsed mõjutegurid. </t>
  </si>
  <si>
    <t>metsaraie piiranguvööndis</t>
  </si>
  <si>
    <t>kuivenduskraavid, paisud</t>
  </si>
  <si>
    <t>pärandniitude ja teiste avatud alade roostumine, võsastumine, kinnikasvamine</t>
  </si>
  <si>
    <t>Nimetatud on mõned survetegurid, mis asuvad väljaspool rahvusparki, kuid neid ei ole täpsemalt analüüsitud. Nt ptk 2.2.5: "Suurimad ohutegurid rannikuelupaikadele on seotud otsese inimmõjuga: nafta- ja õlireostus, suuremahulised süvendustööd, kaevandamine väljaspool kaitseala, ehitamine (sh tuulegeneraatorid)." jt.</t>
  </si>
  <si>
    <t>Kaitseväärtuseks on 132 elurikkusega seotud kaitseväärtust (liigid ja elupaigad). 47 linnuliigi kohta pole kaitsekorralduskavas eraldi alapeatükki koos eesmärkidega, kuid kava ptk 2.1.5. "Linnud" on seatud üldised eesmärgid kõikidele kaitseväärtuseks (kaitse-eesmärgiks) olevatele lindudele. Selle alusel arvestab hindaja, et ka neile 47 linnuliigile on eesmärgid seatud.</t>
  </si>
  <si>
    <t>Eesmärgid on seatud mitmetele kultuuripärandi valdkonda kuuluvatele objektidele ja tegevustele (sh vaimsele) ning maastikuilmele ja elementidele.</t>
  </si>
  <si>
    <t>Kaitsekorralduskava koostamisel viidi läbi 22 avalikkuse kaasamise koosolekut: koostöökogu juhtgrupi koosolekud, koostöökogu kultuuripärandi, külastuskorralduse ja keskkonnahariduse sektsiooni koosolekud, laiemalt avalikkust kaasavad koosolekud.</t>
  </si>
  <si>
    <t>Keskkonnaameti dokumendihaldussüsteem ja piirkondlik juhtivspetsialist</t>
  </si>
  <si>
    <t>Suuremad konfliktikohad: maaomanike vastuseis nende maal inventeerimise ja inventuuritulemuste kohta; vastuseis kaitsekorralduskavas kajastatud ehitustingimuste osas, metsaraie.</t>
  </si>
  <si>
    <t>Kaitseväärtuseks on 84 liiki, millest kolme seisund ei olnud kindlaks tehtud. Liigid, kelle seisund ei olnud kindlaks tehtud, on suur-kuldtiib, suur-mosaiikliblikas ja suur-rabakiil.</t>
  </si>
  <si>
    <t xml:space="preserve">Kaitsekorralduskavas on meetmed enamasti olemas, kuid alati pole SMART. Suur-kuldtiiva ja suur-mosaiikliblika kaitse-eesmärgi saavutamise meetmena on kirjas: "Liigi kaitse tagatakse läbi elupaiga kaitse." Kuna ühtegi nende elupaika ei olnud kaitsekorralduskava koostamise ega tulemuslikkuse hindamise ajal registreeritud, ei ole põhjendatud lugeda elupaiga kaitset meetmena. </t>
  </si>
  <si>
    <t>Kaitsekorralduskavas on ranniku- ja mereelupaikade surveteguritena kirjas nafta- ja õlireostus, suuremahulised süvendustööd, kaevandamine väljaspool kaitseala, ehitamine. Meetmeks on administratiivmeetmed, mis tähendab, et keskkonnalubade väljastamisel väljaspool rahvusparki tehtavatel tegevustel arvestatakse võimalikku mõju rahvuspargile.</t>
  </si>
  <si>
    <t>Mitme liigi survetegurina on nimetatud väikekiskjaid ja meetmeks nende arvukuse reguleerimine, kuid tegevusi selleks ei ole planeeritud. Ei ole selgitatud, milliste protsesside raames seda tehakse. Tegevusi ei ole planeeritud ka rändetõkete likvideerimiseks.</t>
  </si>
  <si>
    <t>Keskkonnaameti dokumendihaldussüsteem, ELF ja RMK veebileht, Keskkonnaameti piirkondlik juhtivspetsialist</t>
  </si>
  <si>
    <t>Lahemaa üks suurim konfliktikoht on piirangud ehitustegevusele. Metsaraied on konfliktkohaks kahest vaatest:  mõnede inimeste arvates raiutakse liiga palju, teiste arvates lubatakse raiuda liiga vähe ja seatakse liigseid piiranguid.</t>
  </si>
  <si>
    <t>kaitsekorralduskava, loodushoiutööde andmed (sh ELF ja RMK)</t>
  </si>
  <si>
    <t>loodushoiutööde andmed (sh ELF ja RMK), Keskkonnaameti piirkondlik juhtivspetsialist, Keskkonnaameti dokumendihaldussüsteem</t>
  </si>
  <si>
    <t>loodushoiutööde andmed (sh ELF ja RMK)</t>
  </si>
  <si>
    <t>EELIS, KESE, Keskkonnaameti dokumendihaldussüsteem.</t>
  </si>
  <si>
    <t>Keskkonnaameti dokumendihaldussüsteem</t>
  </si>
  <si>
    <t>Tegemata on kaitsekorralduskava vahehindamine. Kava uuendamine ei ole planeeritud ajaks (2025. a) tehtud, kuid kuna sellega on alustatud (eeltööd juba 2025.aastal), ei pane hindaja vastuseks varianti "Ükski planeeritud meetmetest ei ole rakendatud".</t>
  </si>
  <si>
    <t>RMK veebileht, külastustaristu virtuaalkontor, kaitsealad.ee, Keskkonnaameti piirkondlik juhtivspetsialist</t>
  </si>
  <si>
    <t>Infotahvleid vastavalt kaitsekorraldsukava peatükis 4.1.2.7 ei ole paigaldatud, Käsmu järve juurde parklat pole rajatud. Lahemaa püsiekspositsiooni audiogiidi ja Lahemaa e-raamatut pole tehtud ning ekspositsiooni pole uuendatud.</t>
  </si>
  <si>
    <t>Tehtud on liikide elupaikade hooldustöid (nt mustlaik-apollo elupaigas, Soosilla karjääris), eemaldati võõrliiki mägimänd.</t>
  </si>
  <si>
    <t>Palmse pargi allee on rekonstrueeritud ja mõnel aastal on seda hooldatud. Mõisapargid on hooldatud. Kaitsekorralduskavas planeeritud maastikuhoolduse ja vaadete avamise töödest on tehtud Palganeeme ja Lobineeme endiste piirivalveehitiste lammutamine. Teisi selle valdkonna töid ei ole enam peetud vajalikuks. Üksikobjekte pole viimastel aastatel hooldatud. Ajaloolis-kultuurilisi objekte on vastavalt vajadusele ja võimalusele hooldatud (muuhulgas ka talgute ja koolituste raames). Metsakoosluste kujundamist pole tehtud.</t>
  </si>
  <si>
    <t>Keskkonnaagentuuri koostatud ELME kaardikihid</t>
  </si>
  <si>
    <t>Keskkonnaamet, OKAS</t>
  </si>
  <si>
    <t>Hindamisel on lähtutud suunised vastamiseseks sellest osast, mida teha siis, kui muutust pole võimalik hinnata. Lahemaa rahvuspargi hindepunktid nelja ökosüsteemi teenuse (mulla org C, elupaigahüve, tolmeldamine, vee reguleerimisvõime) kaardi alusel on 7,21 (keskmine). Tulenevalt ELME kaardikihtidest põhineb hinnang ainult rahvuspargi maismaaosal.</t>
  </si>
  <si>
    <t>Hindamisel on lähtutud suunised vastamiseseks sellest osast, mida teha siis, kui muutust pole võimalik hinnata. Lahemaa rahvuspargi sidususe hindepunktid ELME kaardikihtide alusel on 77,68 (hea). Tulenevalt ELME kaardikihtidest põhineb hinnang ainult rahvuspargi maismaaosal.</t>
  </si>
  <si>
    <t>EELIS, KESE, Keskkonnaameti dokumendihaldussüsteem, liigi kaitse tegevuskavad</t>
  </si>
  <si>
    <t>Halvenenuks võib lugeda harulise võtmeheina ja kassikaku seisundi.</t>
  </si>
  <si>
    <t>EELIS, KESE, liigi kaitse tegevuskavad</t>
  </si>
  <si>
    <r>
      <t xml:space="preserve">Kassikaku kadumise põhjused kahest elupaigast võivad olla seotud aktiivse külastatavusega (mõlemast elupaigast lähevad läbi teed ja rajad) ja kiskjatega. Harulise võtmeheina seisundi täpsem hindamine vajab seiremetoodika muutmist. Liigi kaitse tegevuskava ptk 1.3.1: </t>
    </r>
    <r>
      <rPr>
        <i/>
        <sz val="10"/>
        <color theme="1"/>
        <rFont val="Arial"/>
        <family val="2"/>
        <charset val="186"/>
      </rPr>
      <t xml:space="preserve">Harulise võtmeheina puhul ei anna nimetatud metoodika piisavalt infot populatsiooni arvukuse kohta, kuna kordusseireaastad võivad sattuda iga kord arvukuse madalseisule ja võib kujuneda ekslik mulje, et populatsioon on hääbunud. Seega tuleks tõepärasemate andmete saamiseks seirata harulist võtmeheina vähemalt kolmel aastal järjest, seejärel võib kaks aastat mitte seirata ning taaskord kolmel järjestikusel aastal seirata. </t>
    </r>
    <r>
      <rPr>
        <sz val="10"/>
        <color theme="1"/>
        <rFont val="Arial"/>
        <family val="2"/>
        <charset val="186"/>
      </rPr>
      <t>Lahemaa kasvukoha viimane vaatlus on 2023. aastast, mis oli väga kuiv suve algus, mis mõjutas harulise võtmeheina kasvamist. Järgmisel aastal seiret ei tehtud.</t>
    </r>
  </si>
  <si>
    <t>Sagedasemad rikkumised: telkimine, lõkke tegemine, sõidukiga sõitmine kohtades, kus see pole lubatud, ebaseaduslik ehitustegevus ja metsamajandamise käigus tekkinud pinnasekahjustused.</t>
  </si>
  <si>
    <t>Telkimine, lõkke tegemine ja sõidukiga sõitmine väljaspool selleks ettenähtud kohta kahjustab pinnast ja kaitsealuseid liike. Ebaseaduslik ehitustegevus kahjustab liike, elupaiku ning rahvuspargi maastikulisi ja kultuuripärandi väärtusi. Raietegevusega kaasnevad pinnasekahjustused kahjustavad liike ja elupaiku.</t>
  </si>
  <si>
    <t xml:space="preserve">Tehtud on harulise võtmeheina ja Pudisoo jõe hooldustööd ning Mohni saarel samblike kasvukohtade hooldamist. Kaitsekorralduskavas on plaanitud hooldada kümmet kahepaiksete veekogu (enne vaja vajadus välja selgitada), hooldatud on kaks (Sillaotsa karjäär), riiklikus seires on ühe veekogu kohta kirjas, et hooldustöid pole vaja teha. </t>
  </si>
  <si>
    <t>EELIS, VMK, https://keskkonnaportaal.ee/et/teemad/vesi/pinnavesi/pinnaveekogumite-seisundiinfo, KESE</t>
  </si>
  <si>
    <t>Põhiline probleem on andmekvaliteedis. Lahemaa on väga suur ala ja ülepinnalisi kaasaegseid inventuure pole võimalik nii inventeerijate puuduse kui rahaliste vahendite piiratuse tõttu teha. Halvenenuks saab lugeda pärandniitude ja looduslikult rohketoiteliste järvede seisundi.</t>
  </si>
  <si>
    <t>EELIS, pärandniitude toetuste andmed, VMK, https://keskkonnaportaal.ee/et/teemad/vesi/pinnavesi/pinnaveekogumite-seisundiinfo</t>
  </si>
  <si>
    <t>EELIS, Keskkonnaamet</t>
  </si>
  <si>
    <t xml:space="preserve">Pärandniitude seisund tervikuna on halvenenud, sest üle 2/3 neist ei hooldata, mistõttu need kulustuvad ja võsastuvad. Siiski on alasid, mida on järjepidevalt sobivate võtetega hooldatud ja mille seisund on muutunud paremaks. Kuid Lahemaad tervikuna vaadates on see väike osa. </t>
  </si>
  <si>
    <t>Kaitsekorralduskava toob välja probleemid metsaelupaikade, rannikuelupaikade, paljandite ja koobaste ning pärandniitude andmestikus. Ala suuruse ja rahaliste vahendite puuduse tõttu on inventuure tehtud väiksematel aladel, paljud andmed on saadud kameraalselt ja suure üldistusega.</t>
  </si>
  <si>
    <t>Metsaelupaikade ja pärandniitude inventuure on tehtud mitmel aastal. Kuna Lahemaa pindala on väga suur, on inventuure tellitud osade kaupa ja hindamise ajaks ei ole kõik vajalikud alad üle inventeeritud. Pärandniitude kaks erinevat andmekihti kokku viidud. Viimastel aastatel on olnud raske leida pärandniitude inventeerijaid (hanked ei saa pakkumisi). Väikesaarte andmestik on korrastatud. Paljandid ja koopad on inventeerimata ja neid ei ole endiselt EELISes elupaigatüüpide andmestikus. Kanarbiku ja hariliku kukemarjaga kuivade nõmmede olemasolu pole välja selgitatud. Liblikaid pole inventeeritud.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</si>
  <si>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</si>
  <si>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Vastamisel on lähtutud sellest suunisest, mida teha, kuni ühtlustatud survetegurite määratlemise metoodika välja töötamiseni (piisavaks lugeda üldiseid kirjeldavaid hinnanguid). Alati ei selgu kaitsekorralduskavast, kas tegemist on surveteguriga või lihtsalt üldise võimaliku (teoreetilise) mõjuteguriga.</t>
  </si>
  <si>
    <t>ebaseaduslik ehitustegevus</t>
  </si>
  <si>
    <t>väärtuslike hoonete lagunemine, rahvakultuuri, traditsioonilise maakasutuse ja töövõtete hääbumine; koordineerimatu külastustegevus</t>
  </si>
  <si>
    <t xml:space="preserve">Lisaks kaitse-eeskirjas kaitseväärtusena nimetatud liikidele on kaitsekorralduskavas üldised eesmärgid kõikidele kaitsealustele liikidele liigirühmade kaupa. </t>
  </si>
  <si>
    <t>Vajalik on: pärandniitude taastamine ja hooldamine; liikide elupaikade hooldamine; soode loodusliku veerežiimi taastumisele kaasaaitamine; maastiku, parkide, üksikobjektide ja kultuuriliselt oluliste objektide hooldamine.</t>
  </si>
  <si>
    <t>Keskkonnaameti piirkondlik juhtivspetsialist, dokumendihaldussüsteem</t>
  </si>
  <si>
    <t>Lahemaa elupaikade pindala on väga suurt, mistõttu pole olnud võimalik teha ülepinnalisi kaasaegseid inventuure (puudu nii inim- kui raharessurss). Samuti on puudu (või alles hiljuti koostatud) mõnede elupaikade inventeerimise metoodika. Siiski on inventuure viimastel aastatel järjest rohkem tellitud, mis loob hea eelduse, et järgmise kaitsekorraldusperioodi hindamisel on algandmed, millega võrrelda, olemas. Mõnede liikide andmeid ei ole kaitsekorraldusperioodil uuendatud või ei võimalda seiremetoodika eesmärkide poole liikumist hinnata.</t>
  </si>
  <si>
    <t>Erinevate projektide raames tellitavad uuringud ja inventuurid peaksid andma liigi seisundi trendi muutuse kogu Lahemaa osas (praegu ainult kitsas piirkonnas Lahemaal). Riikliku seire metoodika peaks arvestama, et seisundi muutust oleks võimalik hinnata kogu elupaigas, mitte ainult ühes punktis. See välistab, et suuresti sisult sama töö tuleb eksperdilt tellida kaks korda. Eri aastatel tehtud inventuurid ja seired peavad olema võrreldava metoodikaga. Oluline on tagada piisav rahastus.</t>
  </si>
  <si>
    <t>EELIS, KESE, Keskkonnaameti dokumendihaldussüsteem</t>
  </si>
  <si>
    <t>Soode veerežiimi taastamistööde vajalikkust on hinnatud ja vajalikud tööd tehtud (Laukasoo, Hara, Viru raba). Kahala järve tervendamistöid ei ole tehtud (projekti järgi kavandatud tööd osutusid väga mastaapseks ja ressursimahukaks). Koprapaisude jt voolutakistuste eemaldamist on tehtud osaliselt, mitte kõigil jõgedel. Suuremad tööd on tehtud Pudisoo ja Altja jõel.</t>
  </si>
  <si>
    <t>Üksikobjekte ei ole hooldatud raha puuduse tõttu. Metsakooslusi pole kujundatud, sest selle täpsem vajadus peab selguma koostatavast märgade metsade tegevuskavast. Infotahvleid vastavalt kaitsekorralduskava peatükis 4.1.2.7 ei ole paigaldatud, Käsmu järve juurde parklat pole rajatud, võimalik põhjus - külastuse korraldaja teised prioriteedid ja rahapuudus. Lahemaa püsiekspositsiooni audiogiidi ja Lahemaa e-raamatut pole tehtud ning ekspositsiooni pole uuendatud, põhjus - rahapuudus. Kaitsekorralduskava vahehindamist ei ole tehtud, sest puudus metoodika. Elupaigatüüpi jõed ja ojad (3260*) ei ole inventeeritud, põhjus  - rahapuudus (hindamise ajal 2026. a alguses on inventuur välisrahastuse toel kavandamisel).</t>
  </si>
  <si>
    <t>Sammalde ja samblike ning taimede inventuuri on tehtud pisteliselt ja kavandatust oluliselt vähemas mahus. Elupaigatüüpi jõed ja ojad (3260*) ei ole inventeeritud, kuid hindamise ajal 2026. a alguses on inventuur välisrahastuse toel kavandamisel.</t>
  </si>
  <si>
    <r>
      <t xml:space="preserve">Hinnang tugineb suunisliikidel, mis valiti välja selliselt, et oleks esindatud erinevate biotoopide liigid ja nende kohta oleks andmeid, mille alusel seisundit hinnata. Suunisliigid on: kassikakk, haruline võtmehein, teder, paksukojaline jõekarp, kalakotkas. Kassikaku seisund on halvenev (kolmest elupaigast ühes on registreeritud stabiilselt üks paar, ühes ei ole alates 2018. ja teises 2019. aastast enam teada). Harulise võtmeheina seisundi loeb hindaja leiukoha andmete alusel halvenenuks, kuigi probleem võib olla ka andmete kogumises (seire metoodikas). Liigi kaitse tegevuskava ptk 1.3.1: </t>
    </r>
    <r>
      <rPr>
        <i/>
        <sz val="10"/>
        <color theme="1"/>
        <rFont val="Arial"/>
        <family val="2"/>
        <charset val="186"/>
      </rPr>
      <t xml:space="preserve">Harulise võtmeheina puhul ei anna nimetatud metoodika piisavalt infot populatsiooni arvukuse kohta, kuna kordusseireaastad võivad sattuda iga kord arvukuse madalseisule ja võib kujuneda ekslik mulje, et populatsioon on hääbunud. Seega tuleks tõepärasemate andmete saamiseks seirata harulist võtmeheina vähemalt kolmel aastal järjest, seejärel võib kaks aastat mitte seirata ning taaskord kolmel järjestikusel aastal seirata.   </t>
    </r>
    <r>
      <rPr>
        <sz val="10"/>
        <color theme="1"/>
        <rFont val="Arial"/>
        <family val="2"/>
        <charset val="186"/>
      </rPr>
      <t xml:space="preserve">Kuna ka andmete puudulikkus on probleem, on halvenev hinnang õigustatud.  </t>
    </r>
    <r>
      <rPr>
        <sz val="10"/>
        <color theme="1"/>
        <rFont val="Arial"/>
        <family val="2"/>
      </rPr>
      <t xml:space="preserve">Tedre (ja laiemalt madalsoode ja rabade haudelinnustiku) seisund on paranenud. Riiklik seire toob välja veerežiimi taastamise positiivse mõju linnustikule: </t>
    </r>
    <r>
      <rPr>
        <i/>
        <sz val="10"/>
        <color theme="1"/>
        <rFont val="Arial"/>
        <family val="2"/>
        <charset val="186"/>
      </rPr>
      <t>Võrreldes 2017. aasta loenduskorraga on olukord veelgi paranenud – kurvitsaliste arv on kahekordistunud. Suurlaukale on tekkinud väike naerukajaka koloonia./.../ Lahemaa Laukasoos on võrreldes taastamisele eelnenud loendusega (2017) kurvitsaliste arvukus kahekordistunud. Laukasoo linnukooslusesse on lisandunud ka uued kahlajaliigid: kiivitaja (Vanellus vanellus), punajalg-tilder (Tringa totanus), heletilder (Tringa nebularia)</t>
    </r>
    <r>
      <rPr>
        <sz val="10"/>
        <color theme="1"/>
        <rFont val="Arial"/>
        <family val="2"/>
      </rPr>
      <t xml:space="preserve">. Paksukojalise jõekarbi seisund on stabiilne (Mustoja jões on mitmel aastal tuvastatud elujõuline suur asurkond ja suurselgrootute seisund 2011. ja 2022. a väga hea, Loobu jões hea. Altja ojas stabiilselt väike populatsioon.) Kalakotka seisundi võib lugeda stabiilseks: kahes elupaigas pidevalt üks paar pesitsemas, viimastel aastatel ka edukad pesitsused. Ühes elupaigas varises pesa 2018. aastal ja pärast seda pole pesitsust toimunud. Kuid kuna elupaik keset sihtkatisevööndit on alles, pole põhjust seisundit halvenenuks lugeda. </t>
    </r>
  </si>
  <si>
    <t xml:space="preserve">Elupaikade seisundi hindamise teeb kohati võimatuks ja seega viib tulemuslikkuse hinde alla andmete halb kvaliteet kaitsekorraldusperioodi algul ja inventuuri metoodika muutus. Kui elupaiga pindala EELISes on kaitsekorraldusperioodi jooksul oluliselt vähenenud, ei ole sageli võimalik kindlaks teha, mil määral on vähenemine tingitud algselt valesti kaardistatud andmetest ja mil määral sellest, et elupaik on looduses hävinud. Pärandniitude pindala kokku (olenemata tüübist) on kaitsekorraldusperioodi jooksul EELISes suurenenud  üle 200 ha võrra, põhjus suuremad inventuurid. Siiski pole pärandniitude seisund Lahemaal tervikuna paranenud, sest neist hooldatakse alla 1/3. Ülejäänute seisund on eeldatavasti halvenenud. Rannikuelupaigatüüpe ei ole kaitsekorraldusperioodi lõpus inventeeritud, andmed on üle 20 a vanad. Jõgede ja ojade ning looduslikult huumustoiteliste järvede ja järvikute seisundi võib kõikide jõgede peale kokku lugeda VMK järgi stabiilseks. Samuti võib stabiilseks lugeda looduslikult huumustoiteliste järvede ja järvikute seisundi. Looduslikult rohketoiteliste järvede seisund on halvenenud, VMK seatud eesmärke pole täitnud ükski kolmest järvest ning Lohja ja Kahala järve koondseisund on halvenenud. Kõikide metsaelupaikade pindala kokku on EELISes vähenenud u 1600 ha võrra. Kuid algandmete puudulikkuse ja tulemuslikkuse hindamise ajal avastatud tehnilise vea tõttu pole võimalik hinnata, kui suur osa pindala vähenemisest on tingitud andmekvaliteedist ja kui palju on tegelikult looduses hävinud. Paljandite ja koobaste seisund on eeldatavasti jäänud samaks, kuid andmed nende kohta puuduvad (elupaika polnud kaardistatud kaitsekorraldusperioodi algul ega ka tulemuslikkuse hindamise ajaks). Rabade pindala on suurenenud ja rikutud rabade oma vähenenud. Rabade seisund on paranenud, tehtud on soode verežiimi taastamistöid, mille positiivset mõju linnustikule on kirjeldatud seirearuandes. </t>
  </si>
  <si>
    <t>Metsaelupaikade kaitseks on kaitsekorraldusperioodil moodustatud Metsaelupaikade looduskaitseala sihtkaitsevöönd. Hindamise ajaks (2026. a I kvartal) on selgunud, et tõenäoliselt seda sihtkaitsevööndit ei moodustata ja metsaelupaiku praeguses piiranguvööndis kaitstakse läbi mõjude hindamise. Tulemuslikkuse hindaja arvestab, et suurel osal kaitsekorraldusperioodil lähtuti kavandatavast sihtkaitsevööndist ja meetmed metsaelupaikade edaspidiseks kaitseks piiranguvööndis on väljatöötamisel.</t>
  </si>
  <si>
    <t>Kaitse-eeskiri, EELIS</t>
  </si>
  <si>
    <t>Kaitsekorralduskavas on kirjas, et kanarbiku ja hariliku kukemarjaga kuivasid nõmmesid (2320)  pole Lahemaal kaardistatud ja vajalik on kindlaks teha nende olemasolu. Ka tulemuslikkuse hindamise ajaks ei ole seda elupaigatüüpi kaardistatud, kuid pole ka kindlat veendumust, et seda Lahemaal pole. Kui selgub, et neid siiski pole, tuleks elupaigatüüp eemaldada rahvuspargi ja loodusala kaitseväärtuste hulgast.</t>
  </si>
  <si>
    <t>-</t>
  </si>
  <si>
    <t>Kaitsekorralduskava näeb ette vähemalt 2839 ha pärandniitude taastamise, 2016-2025. aastal tehti taastamistöid umbes 310 ha-l.</t>
  </si>
  <si>
    <t>Kaitsekorralduskava järgi peab 2025. a lõpuks olema hoolduses 3542,2 ha pärandniite. 2025. aastal taotleti pärandniitude hooldamise toetust 1040 ha-l.</t>
  </si>
  <si>
    <t>pärandniitude hooldamise toetuste kaardikiht</t>
  </si>
  <si>
    <t>Metsaelupaikade inventuuri alusel moodustati projekteeritav Metsaelupaikade looduskaitseala sihtkaitsevöönd. Ebapärlikarbi elupaiga parandamise ja asustamise aluseks on olnud uuringud. Projektide tegevuste elluviimisele on eelnenud uuringud.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</si>
</sst>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61"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
      <i/>
      <sz val="10"/>
      <name val="Arial"/>
      <family val="2"/>
      <charset val="186"/>
    </font>
    <font>
      <i/>
      <sz val="10"/>
      <color theme="1"/>
      <name val="Arial"/>
      <family val="2"/>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3" fontId="30" fillId="0" borderId="29" xfId="30" applyNumberFormat="1" applyFont="1" applyBorder="1" applyAlignment="1">
      <alignment horizontal="left" vertical="center" wrapText="1"/>
    </xf>
    <xf numFmtId="4" fontId="30" fillId="0" borderId="29" xfId="30" applyNumberFormat="1" applyFont="1" applyBorder="1" applyAlignment="1">
      <alignment horizontal="left" vertical="center" wrapText="1"/>
    </xf>
    <xf numFmtId="0" fontId="28" fillId="68" borderId="0" xfId="0" applyFont="1" applyFill="1" applyAlignment="1">
      <alignment vertical="center" wrapText="1"/>
    </xf>
    <xf numFmtId="0" fontId="28" fillId="68" borderId="0" xfId="0" applyFont="1" applyFill="1" applyAlignment="1">
      <alignment vertical="center"/>
    </xf>
    <xf numFmtId="0" fontId="41" fillId="68" borderId="0" xfId="0" applyFont="1" applyFill="1" applyAlignment="1">
      <alignment wrapText="1"/>
    </xf>
    <xf numFmtId="0" fontId="28" fillId="68" borderId="0" xfId="0" applyFont="1" applyFill="1" applyAlignment="1">
      <alignment horizontal="left" vertical="center"/>
    </xf>
    <xf numFmtId="0" fontId="28" fillId="68" borderId="0" xfId="0" applyFont="1" applyFill="1" applyAlignment="1">
      <alignment horizontal="center" vertical="center"/>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50">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9"/>
      <tableStyleElement type="headerRow" dxfId="348"/>
      <tableStyleElement type="totalRow" dxfId="347"/>
      <tableStyleElement type="firstColumn" dxfId="346"/>
      <tableStyleElement type="lastColumn" dxfId="345"/>
      <tableStyleElement type="secondRowStripe" dxfId="344"/>
      <tableStyleElement type="secondColumnStripe" dxfId="343"/>
    </tableStyle>
    <tableStyle name="E_Table2_Green" pivot="0" count="7" xr9:uid="{00000000-0011-0000-FFFF-FFFF01000000}">
      <tableStyleElement type="wholeTable" dxfId="342"/>
      <tableStyleElement type="headerRow" dxfId="341"/>
      <tableStyleElement type="totalRow" dxfId="340"/>
      <tableStyleElement type="firstColumn" dxfId="339"/>
      <tableStyleElement type="lastColumn" dxfId="338"/>
      <tableStyleElement type="secondRowStripe" dxfId="337"/>
      <tableStyleElement type="secondColumnStripe" dxfId="336"/>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Lahemaa rahvuspark</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83" t="s">
        <v>0</v>
      </c>
      <c r="C3" s="183"/>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1"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462</v>
      </c>
    </row>
    <row r="7" spans="2:4" ht="13.8" x14ac:dyDescent="0.3">
      <c r="B7" s="37" t="s">
        <v>60</v>
      </c>
      <c r="C7" s="175" t="s">
        <v>464</v>
      </c>
    </row>
    <row r="8" spans="2:4" ht="13.2" x14ac:dyDescent="0.3">
      <c r="B8" s="37" t="s">
        <v>61</v>
      </c>
      <c r="C8" s="36" t="s">
        <v>463</v>
      </c>
    </row>
    <row r="9" spans="2:4" ht="13.2" x14ac:dyDescent="0.3">
      <c r="B9" s="37" t="s">
        <v>62</v>
      </c>
      <c r="C9" s="36">
        <v>1971</v>
      </c>
      <c r="D9" s="45"/>
    </row>
    <row r="10" spans="2:4" ht="13.2" x14ac:dyDescent="0.3">
      <c r="B10" s="37" t="s">
        <v>63</v>
      </c>
      <c r="C10" s="37"/>
    </row>
    <row r="11" spans="2:4" ht="13.2" x14ac:dyDescent="0.3">
      <c r="B11" s="65" t="s">
        <v>64</v>
      </c>
      <c r="C11" s="37">
        <v>2</v>
      </c>
    </row>
    <row r="12" spans="2:4" ht="13.2" x14ac:dyDescent="0.3">
      <c r="B12" s="65" t="s">
        <v>65</v>
      </c>
      <c r="C12" s="37" t="s">
        <v>465</v>
      </c>
    </row>
    <row r="13" spans="2:4" ht="13.2" x14ac:dyDescent="0.3">
      <c r="B13" s="65" t="s">
        <v>66</v>
      </c>
      <c r="C13" s="37">
        <v>43</v>
      </c>
    </row>
    <row r="14" spans="2:4" ht="13.2" x14ac:dyDescent="0.3">
      <c r="B14" s="65" t="s">
        <v>67</v>
      </c>
      <c r="C14" s="37" t="s">
        <v>466</v>
      </c>
    </row>
    <row r="15" spans="2:4" ht="13.2" x14ac:dyDescent="0.3">
      <c r="B15" s="65" t="s">
        <v>68</v>
      </c>
      <c r="C15" s="37">
        <v>9</v>
      </c>
    </row>
    <row r="16" spans="2:4" ht="13.2" x14ac:dyDescent="0.3">
      <c r="B16" s="65" t="s">
        <v>69</v>
      </c>
      <c r="C16" s="37" t="s">
        <v>467</v>
      </c>
    </row>
    <row r="17" spans="2:4" ht="13.2" x14ac:dyDescent="0.3">
      <c r="B17" s="37" t="s">
        <v>70</v>
      </c>
      <c r="C17" s="37" t="s">
        <v>470</v>
      </c>
      <c r="D17" s="63"/>
    </row>
    <row r="18" spans="2:4" ht="13.2" x14ac:dyDescent="0.3">
      <c r="B18" s="37" t="s">
        <v>71</v>
      </c>
      <c r="C18" s="37" t="s">
        <v>468</v>
      </c>
    </row>
    <row r="19" spans="2:4" ht="13.2" x14ac:dyDescent="0.3">
      <c r="B19" s="37" t="s">
        <v>72</v>
      </c>
      <c r="C19" s="37" t="s">
        <v>469</v>
      </c>
    </row>
    <row r="20" spans="2:4" ht="13.2" x14ac:dyDescent="0.3">
      <c r="B20" s="37" t="s">
        <v>73</v>
      </c>
      <c r="C20" s="176">
        <v>74784</v>
      </c>
    </row>
    <row r="21" spans="2:4" ht="13.2" x14ac:dyDescent="0.3">
      <c r="B21" s="37" t="s">
        <v>74</v>
      </c>
      <c r="C21" s="177">
        <v>47792.5</v>
      </c>
    </row>
    <row r="22" spans="2:4" ht="13.2" x14ac:dyDescent="0.3">
      <c r="B22" s="37" t="s">
        <v>75</v>
      </c>
      <c r="C22" s="177">
        <v>19240.5</v>
      </c>
    </row>
    <row r="23" spans="2:4" ht="13.2" x14ac:dyDescent="0.3">
      <c r="B23" s="37" t="s">
        <v>76</v>
      </c>
      <c r="C23" s="37" t="s">
        <v>471</v>
      </c>
    </row>
    <row r="24" spans="2:4" ht="13.2" x14ac:dyDescent="0.3">
      <c r="B24" s="37" t="s">
        <v>77</v>
      </c>
      <c r="C24" s="37" t="s">
        <v>472</v>
      </c>
    </row>
    <row r="25" spans="2:4" ht="13.2" x14ac:dyDescent="0.3">
      <c r="B25" s="37" t="s">
        <v>78</v>
      </c>
      <c r="C25" s="37" t="s">
        <v>473</v>
      </c>
    </row>
    <row r="26" spans="2:4" ht="13.2" x14ac:dyDescent="0.3">
      <c r="B26" s="37" t="s">
        <v>454</v>
      </c>
      <c r="C26" s="37">
        <f ca="1">YEAR(TODAY())</f>
        <v>2026</v>
      </c>
    </row>
    <row r="27" spans="2:4" ht="52.8" x14ac:dyDescent="0.3">
      <c r="B27" s="37" t="s">
        <v>403</v>
      </c>
      <c r="C27" s="39">
        <v>46090</v>
      </c>
    </row>
    <row r="28" spans="2:4" ht="13.2" x14ac:dyDescent="0.3">
      <c r="B28" s="37" t="s">
        <v>79</v>
      </c>
      <c r="C28" s="36" t="s">
        <v>474</v>
      </c>
    </row>
    <row r="29" spans="2:4" ht="39.75" customHeight="1" x14ac:dyDescent="0.3">
      <c r="B29" s="37" t="s">
        <v>80</v>
      </c>
      <c r="C29" s="36" t="s">
        <v>475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Normal="100" zoomScaleSheetLayoutView="70" workbookViewId="0">
      <pane xSplit="4" ySplit="1" topLeftCell="H90" activePane="bottomRight" state="frozen"/>
      <selection pane="topRight" activeCell="D1" sqref="D1"/>
      <selection pane="bottomLeft" activeCell="A2" sqref="A2"/>
      <selection pane="bottomRight" activeCell="L95" sqref="L95"/>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84" t="s">
        <v>90</v>
      </c>
      <c r="B2" s="184" t="s">
        <v>90</v>
      </c>
      <c r="C2" s="198">
        <v>0</v>
      </c>
      <c r="D2" s="201" t="s">
        <v>91</v>
      </c>
      <c r="E2" s="209" t="s">
        <v>92</v>
      </c>
      <c r="F2" s="205" t="s">
        <v>93</v>
      </c>
      <c r="G2" s="219" t="s">
        <v>94</v>
      </c>
      <c r="H2" s="100" t="s">
        <v>95</v>
      </c>
      <c r="I2" s="5">
        <v>0</v>
      </c>
      <c r="J2" s="72" t="b">
        <v>0</v>
      </c>
      <c r="K2" s="6"/>
      <c r="L2" s="57"/>
    </row>
    <row r="3" spans="1:12" s="14" customFormat="1" ht="45" customHeight="1" x14ac:dyDescent="0.3">
      <c r="A3" s="185"/>
      <c r="B3" s="185"/>
      <c r="C3" s="199"/>
      <c r="D3" s="203"/>
      <c r="E3" s="211"/>
      <c r="F3" s="207"/>
      <c r="G3" s="220"/>
      <c r="H3" s="7" t="s">
        <v>96</v>
      </c>
      <c r="I3" s="8">
        <v>1</v>
      </c>
      <c r="J3" s="73" t="b">
        <v>0</v>
      </c>
      <c r="K3" s="9"/>
      <c r="L3" s="57"/>
    </row>
    <row r="4" spans="1:12" s="14" customFormat="1" ht="26.25" customHeight="1" x14ac:dyDescent="0.3">
      <c r="A4" s="185"/>
      <c r="B4" s="185"/>
      <c r="C4" s="199"/>
      <c r="D4" s="203"/>
      <c r="E4" s="211"/>
      <c r="F4" s="207"/>
      <c r="G4" s="220"/>
      <c r="H4" s="7" t="s">
        <v>97</v>
      </c>
      <c r="I4" s="8">
        <v>1</v>
      </c>
      <c r="J4" s="73" t="b">
        <v>0</v>
      </c>
      <c r="K4" s="9"/>
      <c r="L4" s="57"/>
    </row>
    <row r="5" spans="1:12" s="14" customFormat="1" ht="26.4" x14ac:dyDescent="0.3">
      <c r="A5" s="185"/>
      <c r="B5" s="185"/>
      <c r="C5" s="199"/>
      <c r="D5" s="203"/>
      <c r="E5" s="211"/>
      <c r="F5" s="207"/>
      <c r="G5" s="220"/>
      <c r="H5" s="7" t="s">
        <v>98</v>
      </c>
      <c r="I5" s="8">
        <v>2</v>
      </c>
      <c r="J5" s="73" t="b">
        <v>0</v>
      </c>
      <c r="K5" s="9"/>
      <c r="L5" s="57"/>
    </row>
    <row r="6" spans="1:12" s="14" customFormat="1" ht="39.6" x14ac:dyDescent="0.3">
      <c r="A6" s="185"/>
      <c r="B6" s="185"/>
      <c r="C6" s="199"/>
      <c r="D6" s="203"/>
      <c r="E6" s="211"/>
      <c r="F6" s="207"/>
      <c r="G6" s="220"/>
      <c r="H6" s="7" t="s">
        <v>99</v>
      </c>
      <c r="I6" s="8">
        <v>2</v>
      </c>
      <c r="J6" s="73" t="b">
        <v>0</v>
      </c>
      <c r="K6" s="9"/>
      <c r="L6" s="57"/>
    </row>
    <row r="7" spans="1:12" s="14" customFormat="1" x14ac:dyDescent="0.3">
      <c r="A7" s="185"/>
      <c r="B7" s="185"/>
      <c r="C7" s="199"/>
      <c r="D7" s="203"/>
      <c r="E7" s="211"/>
      <c r="F7" s="207"/>
      <c r="G7" s="220"/>
      <c r="H7" s="7" t="s">
        <v>100</v>
      </c>
      <c r="I7" s="8">
        <v>3</v>
      </c>
      <c r="J7" s="73" t="b">
        <v>0</v>
      </c>
      <c r="K7" s="9"/>
      <c r="L7" s="57"/>
    </row>
    <row r="8" spans="1:12" s="14" customFormat="1" ht="39.6" x14ac:dyDescent="0.3">
      <c r="A8" s="185"/>
      <c r="B8" s="185"/>
      <c r="C8" s="199"/>
      <c r="D8" s="203"/>
      <c r="E8" s="211"/>
      <c r="F8" s="207"/>
      <c r="G8" s="220"/>
      <c r="H8" s="7" t="s">
        <v>101</v>
      </c>
      <c r="I8" s="8">
        <v>3</v>
      </c>
      <c r="J8" s="73" t="b">
        <v>1</v>
      </c>
      <c r="K8" s="9" t="s">
        <v>287</v>
      </c>
      <c r="L8" s="57"/>
    </row>
    <row r="9" spans="1:12" s="14" customFormat="1" ht="26.4" x14ac:dyDescent="0.3">
      <c r="A9" s="186"/>
      <c r="B9" s="186"/>
      <c r="C9" s="200"/>
      <c r="D9" s="204"/>
      <c r="E9" s="212"/>
      <c r="F9" s="208"/>
      <c r="G9" s="221"/>
      <c r="H9" s="101" t="s">
        <v>102</v>
      </c>
      <c r="I9" s="11" t="s">
        <v>385</v>
      </c>
      <c r="J9" s="74" t="b">
        <v>0</v>
      </c>
      <c r="K9" s="12"/>
      <c r="L9" s="58"/>
    </row>
    <row r="10" spans="1:12" s="14" customFormat="1" ht="27.75" customHeight="1" x14ac:dyDescent="0.3">
      <c r="A10" s="184" t="s">
        <v>104</v>
      </c>
      <c r="B10" s="184" t="s">
        <v>105</v>
      </c>
      <c r="C10" s="198" t="s">
        <v>106</v>
      </c>
      <c r="D10" s="256" t="s">
        <v>107</v>
      </c>
      <c r="E10" s="187" t="s">
        <v>108</v>
      </c>
      <c r="F10" s="184" t="s">
        <v>93</v>
      </c>
      <c r="G10" s="184" t="s">
        <v>109</v>
      </c>
      <c r="H10" s="100" t="s">
        <v>110</v>
      </c>
      <c r="I10" s="5">
        <v>0</v>
      </c>
      <c r="J10" s="75" t="b">
        <v>0</v>
      </c>
      <c r="K10" s="17"/>
      <c r="L10" s="4"/>
    </row>
    <row r="11" spans="1:12" s="14" customFormat="1" ht="27.75" customHeight="1" x14ac:dyDescent="0.3">
      <c r="A11" s="185"/>
      <c r="B11" s="185"/>
      <c r="C11" s="199"/>
      <c r="D11" s="240"/>
      <c r="E11" s="242"/>
      <c r="F11" s="185"/>
      <c r="G11" s="185"/>
      <c r="H11" s="7" t="s">
        <v>111</v>
      </c>
      <c r="I11" s="8">
        <v>1</v>
      </c>
      <c r="J11" s="76" t="b">
        <v>0</v>
      </c>
      <c r="K11" s="15"/>
      <c r="L11" s="7"/>
    </row>
    <row r="12" spans="1:12" s="14" customFormat="1" ht="27.75" customHeight="1" x14ac:dyDescent="0.3">
      <c r="A12" s="185"/>
      <c r="B12" s="185"/>
      <c r="C12" s="199"/>
      <c r="D12" s="240"/>
      <c r="E12" s="242"/>
      <c r="F12" s="185"/>
      <c r="G12" s="185"/>
      <c r="H12" s="7" t="s">
        <v>112</v>
      </c>
      <c r="I12" s="8">
        <v>2</v>
      </c>
      <c r="J12" s="76" t="b">
        <v>0</v>
      </c>
      <c r="K12" s="15"/>
      <c r="L12" s="7"/>
    </row>
    <row r="13" spans="1:12" s="14" customFormat="1" ht="27.75" customHeight="1" x14ac:dyDescent="0.3">
      <c r="A13" s="185"/>
      <c r="B13" s="185"/>
      <c r="C13" s="199"/>
      <c r="D13" s="240"/>
      <c r="E13" s="242"/>
      <c r="F13" s="185"/>
      <c r="G13" s="185"/>
      <c r="H13" s="7" t="s">
        <v>113</v>
      </c>
      <c r="I13" s="8">
        <v>3</v>
      </c>
      <c r="J13" s="76" t="b">
        <v>1</v>
      </c>
      <c r="K13" s="15" t="s">
        <v>476</v>
      </c>
      <c r="L13" s="7" t="s">
        <v>492</v>
      </c>
    </row>
    <row r="14" spans="1:12" s="14" customFormat="1" ht="117.75" customHeight="1" x14ac:dyDescent="0.3">
      <c r="A14" s="186"/>
      <c r="B14" s="186"/>
      <c r="C14" s="200"/>
      <c r="D14" s="257"/>
      <c r="E14" s="189"/>
      <c r="F14" s="186"/>
      <c r="G14" s="186"/>
      <c r="H14" s="101" t="s">
        <v>383</v>
      </c>
      <c r="I14" s="11" t="s">
        <v>385</v>
      </c>
      <c r="J14" s="77" t="b">
        <v>0</v>
      </c>
      <c r="K14" s="18"/>
      <c r="L14" s="10"/>
    </row>
    <row r="15" spans="1:12" s="14" customFormat="1" ht="27.75" customHeight="1" x14ac:dyDescent="0.3">
      <c r="A15" s="184" t="s">
        <v>104</v>
      </c>
      <c r="B15" s="184" t="s">
        <v>105</v>
      </c>
      <c r="C15" s="198" t="s">
        <v>114</v>
      </c>
      <c r="D15" s="201" t="s">
        <v>115</v>
      </c>
      <c r="E15" s="187" t="s">
        <v>116</v>
      </c>
      <c r="F15" s="205" t="s">
        <v>93</v>
      </c>
      <c r="G15" s="184" t="s">
        <v>94</v>
      </c>
      <c r="H15" s="100" t="s">
        <v>117</v>
      </c>
      <c r="I15" s="5">
        <v>0</v>
      </c>
      <c r="J15" s="75" t="b">
        <v>0</v>
      </c>
      <c r="K15" s="17"/>
      <c r="L15" s="4"/>
    </row>
    <row r="16" spans="1:12" s="14" customFormat="1" ht="27.75" customHeight="1" x14ac:dyDescent="0.3">
      <c r="A16" s="185"/>
      <c r="B16" s="185"/>
      <c r="C16" s="199"/>
      <c r="D16" s="203"/>
      <c r="E16" s="242"/>
      <c r="F16" s="207"/>
      <c r="G16" s="185"/>
      <c r="H16" s="7" t="s">
        <v>111</v>
      </c>
      <c r="I16" s="8">
        <v>1</v>
      </c>
      <c r="J16" s="76" t="b">
        <v>0</v>
      </c>
      <c r="K16" s="15"/>
      <c r="L16" s="7"/>
    </row>
    <row r="17" spans="1:12" s="14" customFormat="1" ht="27.75" customHeight="1" x14ac:dyDescent="0.3">
      <c r="A17" s="185"/>
      <c r="B17" s="185"/>
      <c r="C17" s="199"/>
      <c r="D17" s="203"/>
      <c r="E17" s="242"/>
      <c r="F17" s="207"/>
      <c r="G17" s="185"/>
      <c r="H17" s="7" t="s">
        <v>112</v>
      </c>
      <c r="I17" s="8">
        <v>2</v>
      </c>
      <c r="J17" s="76" t="b">
        <v>0</v>
      </c>
      <c r="K17" s="15"/>
      <c r="L17" s="7"/>
    </row>
    <row r="18" spans="1:12" s="14" customFormat="1" ht="27.75" customHeight="1" x14ac:dyDescent="0.3">
      <c r="A18" s="185"/>
      <c r="B18" s="185"/>
      <c r="C18" s="199"/>
      <c r="D18" s="203"/>
      <c r="E18" s="242"/>
      <c r="F18" s="207"/>
      <c r="G18" s="185"/>
      <c r="H18" s="7" t="s">
        <v>113</v>
      </c>
      <c r="I18" s="8">
        <v>3</v>
      </c>
      <c r="J18" s="78" t="b">
        <v>1</v>
      </c>
      <c r="K18" s="15" t="s">
        <v>476</v>
      </c>
      <c r="L18" s="7" t="s">
        <v>478</v>
      </c>
    </row>
    <row r="19" spans="1:12" s="14" customFormat="1" ht="102" customHeight="1" x14ac:dyDescent="0.3">
      <c r="A19" s="186"/>
      <c r="B19" s="186"/>
      <c r="C19" s="200"/>
      <c r="D19" s="204"/>
      <c r="E19" s="189"/>
      <c r="F19" s="208"/>
      <c r="G19" s="186"/>
      <c r="H19" s="101" t="s">
        <v>384</v>
      </c>
      <c r="I19" s="11" t="s">
        <v>385</v>
      </c>
      <c r="J19" s="77" t="b">
        <v>0</v>
      </c>
      <c r="K19" s="18"/>
      <c r="L19" s="10"/>
    </row>
    <row r="20" spans="1:12" s="14" customFormat="1" ht="39.6" x14ac:dyDescent="0.3">
      <c r="A20" s="184" t="s">
        <v>104</v>
      </c>
      <c r="B20" s="184" t="s">
        <v>105</v>
      </c>
      <c r="C20" s="198" t="s">
        <v>118</v>
      </c>
      <c r="D20" s="201" t="s">
        <v>119</v>
      </c>
      <c r="E20" s="209" t="s">
        <v>120</v>
      </c>
      <c r="F20" s="205" t="s">
        <v>93</v>
      </c>
      <c r="G20" s="184" t="s">
        <v>94</v>
      </c>
      <c r="H20" s="4" t="s">
        <v>121</v>
      </c>
      <c r="I20" s="5">
        <v>0</v>
      </c>
      <c r="J20" s="75" t="b">
        <v>0</v>
      </c>
      <c r="K20" s="17"/>
      <c r="L20" s="4"/>
    </row>
    <row r="21" spans="1:12" s="14" customFormat="1" ht="39.6" x14ac:dyDescent="0.3">
      <c r="A21" s="185"/>
      <c r="B21" s="185"/>
      <c r="C21" s="199"/>
      <c r="D21" s="203"/>
      <c r="E21" s="211"/>
      <c r="F21" s="207"/>
      <c r="G21" s="185"/>
      <c r="H21" s="7" t="s">
        <v>122</v>
      </c>
      <c r="I21" s="8">
        <v>1</v>
      </c>
      <c r="J21" s="76" t="b">
        <v>0</v>
      </c>
      <c r="K21" s="15"/>
      <c r="L21" s="7"/>
    </row>
    <row r="22" spans="1:12" s="14" customFormat="1" ht="39.6" x14ac:dyDescent="0.3">
      <c r="A22" s="185"/>
      <c r="B22" s="185"/>
      <c r="C22" s="199"/>
      <c r="D22" s="203"/>
      <c r="E22" s="211"/>
      <c r="F22" s="207"/>
      <c r="G22" s="185"/>
      <c r="H22" s="7" t="s">
        <v>123</v>
      </c>
      <c r="I22" s="8">
        <v>2</v>
      </c>
      <c r="J22" s="76" t="b">
        <v>0</v>
      </c>
      <c r="K22" s="15"/>
      <c r="L22" s="7"/>
    </row>
    <row r="23" spans="1:12" s="14" customFormat="1" ht="66" x14ac:dyDescent="0.3">
      <c r="A23" s="185"/>
      <c r="B23" s="185"/>
      <c r="C23" s="199"/>
      <c r="D23" s="203"/>
      <c r="E23" s="211"/>
      <c r="F23" s="207"/>
      <c r="G23" s="185"/>
      <c r="H23" s="7" t="s">
        <v>124</v>
      </c>
      <c r="I23" s="8">
        <v>3</v>
      </c>
      <c r="J23" s="76" t="b">
        <v>1</v>
      </c>
      <c r="K23" s="15" t="s">
        <v>476</v>
      </c>
      <c r="L23" s="7" t="s">
        <v>477</v>
      </c>
    </row>
    <row r="24" spans="1:12" s="14" customFormat="1" ht="26.4" x14ac:dyDescent="0.3">
      <c r="A24" s="186"/>
      <c r="B24" s="186"/>
      <c r="C24" s="200"/>
      <c r="D24" s="204"/>
      <c r="E24" s="212"/>
      <c r="F24" s="208"/>
      <c r="G24" s="186"/>
      <c r="H24" s="10" t="s">
        <v>125</v>
      </c>
      <c r="I24" s="11" t="s">
        <v>385</v>
      </c>
      <c r="J24" s="77" t="b">
        <v>0</v>
      </c>
      <c r="K24" s="18"/>
      <c r="L24" s="10"/>
    </row>
    <row r="25" spans="1:12" s="14" customFormat="1" ht="39.6" x14ac:dyDescent="0.3">
      <c r="A25" s="184" t="s">
        <v>104</v>
      </c>
      <c r="B25" s="184" t="s">
        <v>105</v>
      </c>
      <c r="C25" s="198" t="s">
        <v>126</v>
      </c>
      <c r="D25" s="201" t="s">
        <v>127</v>
      </c>
      <c r="E25" s="209" t="s">
        <v>128</v>
      </c>
      <c r="F25" s="205" t="s">
        <v>93</v>
      </c>
      <c r="G25" s="184" t="s">
        <v>94</v>
      </c>
      <c r="H25" s="4" t="s">
        <v>129</v>
      </c>
      <c r="I25" s="5">
        <v>0</v>
      </c>
      <c r="J25" s="75" t="b">
        <v>0</v>
      </c>
      <c r="K25" s="17"/>
      <c r="L25" s="4"/>
    </row>
    <row r="26" spans="1:12" s="14" customFormat="1" ht="118.8" x14ac:dyDescent="0.3">
      <c r="A26" s="185"/>
      <c r="B26" s="185"/>
      <c r="C26" s="199"/>
      <c r="D26" s="203"/>
      <c r="E26" s="211"/>
      <c r="F26" s="207"/>
      <c r="G26" s="185"/>
      <c r="H26" s="7" t="s">
        <v>122</v>
      </c>
      <c r="I26" s="8">
        <v>1</v>
      </c>
      <c r="J26" s="76" t="b">
        <v>1</v>
      </c>
      <c r="K26" s="15" t="s">
        <v>479</v>
      </c>
      <c r="L26" s="15" t="s">
        <v>524</v>
      </c>
    </row>
    <row r="27" spans="1:12" s="14" customFormat="1" ht="39.6" x14ac:dyDescent="0.3">
      <c r="A27" s="185"/>
      <c r="B27" s="185"/>
      <c r="C27" s="199"/>
      <c r="D27" s="203"/>
      <c r="E27" s="211"/>
      <c r="F27" s="207"/>
      <c r="G27" s="185"/>
      <c r="H27" s="7" t="s">
        <v>123</v>
      </c>
      <c r="I27" s="8">
        <v>2</v>
      </c>
      <c r="J27" s="76" t="b">
        <v>0</v>
      </c>
      <c r="K27" s="15"/>
      <c r="L27" s="15"/>
    </row>
    <row r="28" spans="1:12" s="14" customFormat="1" ht="39.6" x14ac:dyDescent="0.3">
      <c r="A28" s="185"/>
      <c r="B28" s="185"/>
      <c r="C28" s="199"/>
      <c r="D28" s="203"/>
      <c r="E28" s="211"/>
      <c r="F28" s="207"/>
      <c r="G28" s="185"/>
      <c r="H28" s="7" t="s">
        <v>124</v>
      </c>
      <c r="I28" s="8">
        <v>3</v>
      </c>
      <c r="J28" s="76" t="b">
        <v>0</v>
      </c>
      <c r="K28" s="15"/>
      <c r="L28" s="7"/>
    </row>
    <row r="29" spans="1:12" s="14" customFormat="1" ht="26.4" x14ac:dyDescent="0.3">
      <c r="A29" s="186"/>
      <c r="B29" s="186"/>
      <c r="C29" s="200"/>
      <c r="D29" s="204"/>
      <c r="E29" s="212"/>
      <c r="F29" s="208"/>
      <c r="G29" s="186"/>
      <c r="H29" s="10" t="s">
        <v>125</v>
      </c>
      <c r="I29" s="11" t="s">
        <v>385</v>
      </c>
      <c r="J29" s="77" t="b">
        <v>0</v>
      </c>
      <c r="K29" s="18"/>
      <c r="L29" s="10"/>
    </row>
    <row r="30" spans="1:12" s="14" customFormat="1" ht="26.4" x14ac:dyDescent="0.3">
      <c r="A30" s="184" t="s">
        <v>104</v>
      </c>
      <c r="B30" s="184" t="s">
        <v>105</v>
      </c>
      <c r="C30" s="198" t="s">
        <v>130</v>
      </c>
      <c r="D30" s="201" t="s">
        <v>131</v>
      </c>
      <c r="E30" s="209" t="s">
        <v>132</v>
      </c>
      <c r="F30" s="205" t="s">
        <v>93</v>
      </c>
      <c r="G30" s="184" t="s">
        <v>94</v>
      </c>
      <c r="H30" s="4" t="s">
        <v>133</v>
      </c>
      <c r="I30" s="5">
        <v>0</v>
      </c>
      <c r="J30" s="75" t="b">
        <v>0</v>
      </c>
      <c r="K30" s="17"/>
      <c r="L30" s="4"/>
    </row>
    <row r="31" spans="1:12" s="14" customFormat="1" ht="132" x14ac:dyDescent="0.3">
      <c r="A31" s="185"/>
      <c r="B31" s="185"/>
      <c r="C31" s="199"/>
      <c r="D31" s="203"/>
      <c r="E31" s="211"/>
      <c r="F31" s="207"/>
      <c r="G31" s="185"/>
      <c r="H31" s="7" t="s">
        <v>134</v>
      </c>
      <c r="I31" s="8">
        <v>1</v>
      </c>
      <c r="J31" s="76" t="b">
        <v>1</v>
      </c>
      <c r="K31" s="15" t="s">
        <v>476</v>
      </c>
      <c r="L31" s="7" t="s">
        <v>480</v>
      </c>
    </row>
    <row r="32" spans="1:12" s="14" customFormat="1" ht="39.6" x14ac:dyDescent="0.3">
      <c r="A32" s="185"/>
      <c r="B32" s="185"/>
      <c r="C32" s="199"/>
      <c r="D32" s="203"/>
      <c r="E32" s="211"/>
      <c r="F32" s="207"/>
      <c r="G32" s="185"/>
      <c r="H32" s="7" t="s">
        <v>135</v>
      </c>
      <c r="I32" s="8">
        <v>2</v>
      </c>
      <c r="J32" s="78" t="b">
        <v>0</v>
      </c>
      <c r="K32" s="15"/>
      <c r="L32" s="178"/>
    </row>
    <row r="33" spans="1:12" s="14" customFormat="1" ht="26.4" x14ac:dyDescent="0.3">
      <c r="A33" s="186"/>
      <c r="B33" s="186"/>
      <c r="C33" s="200"/>
      <c r="D33" s="204"/>
      <c r="E33" s="212"/>
      <c r="F33" s="208"/>
      <c r="G33" s="186"/>
      <c r="H33" s="101" t="s">
        <v>136</v>
      </c>
      <c r="I33" s="16">
        <v>3</v>
      </c>
      <c r="J33" s="79" t="b">
        <v>0</v>
      </c>
      <c r="K33" s="16"/>
      <c r="L33" s="59"/>
    </row>
    <row r="34" spans="1:12" s="14" customFormat="1" x14ac:dyDescent="0.3">
      <c r="A34" s="184" t="s">
        <v>104</v>
      </c>
      <c r="B34" s="184" t="s">
        <v>105</v>
      </c>
      <c r="C34" s="198" t="s">
        <v>137</v>
      </c>
      <c r="D34" s="201" t="s">
        <v>138</v>
      </c>
      <c r="E34" s="209" t="s">
        <v>139</v>
      </c>
      <c r="F34" s="205" t="s">
        <v>93</v>
      </c>
      <c r="G34" s="184" t="s">
        <v>140</v>
      </c>
      <c r="H34" s="4" t="s">
        <v>141</v>
      </c>
      <c r="I34" s="5">
        <v>0</v>
      </c>
      <c r="J34" s="75" t="b">
        <v>0</v>
      </c>
      <c r="K34" s="17"/>
      <c r="L34" s="60"/>
    </row>
    <row r="35" spans="1:12" s="14" customFormat="1" ht="39.6" x14ac:dyDescent="0.3">
      <c r="A35" s="185"/>
      <c r="B35" s="185"/>
      <c r="C35" s="199"/>
      <c r="D35" s="203"/>
      <c r="E35" s="211"/>
      <c r="F35" s="207"/>
      <c r="G35" s="185"/>
      <c r="H35" s="7" t="s">
        <v>142</v>
      </c>
      <c r="I35" s="8">
        <v>1</v>
      </c>
      <c r="J35" s="76" t="b">
        <v>0</v>
      </c>
      <c r="K35" s="15"/>
      <c r="L35" s="61"/>
    </row>
    <row r="36" spans="1:12" s="14" customFormat="1" ht="211.2" x14ac:dyDescent="0.3">
      <c r="A36" s="185"/>
      <c r="B36" s="185"/>
      <c r="C36" s="199"/>
      <c r="D36" s="203"/>
      <c r="E36" s="211"/>
      <c r="F36" s="207"/>
      <c r="G36" s="185"/>
      <c r="H36" s="7" t="s">
        <v>143</v>
      </c>
      <c r="I36" s="8">
        <v>2</v>
      </c>
      <c r="J36" s="76" t="b">
        <v>1</v>
      </c>
      <c r="K36" s="62" t="s">
        <v>481</v>
      </c>
      <c r="L36" s="61" t="s">
        <v>525</v>
      </c>
    </row>
    <row r="37" spans="1:12" s="14" customFormat="1" x14ac:dyDescent="0.3">
      <c r="A37" s="186"/>
      <c r="B37" s="186"/>
      <c r="C37" s="200"/>
      <c r="D37" s="204"/>
      <c r="E37" s="212"/>
      <c r="F37" s="208"/>
      <c r="G37" s="186"/>
      <c r="H37" s="10" t="s">
        <v>144</v>
      </c>
      <c r="I37" s="11">
        <v>3</v>
      </c>
      <c r="J37" s="77" t="b">
        <v>0</v>
      </c>
      <c r="K37" s="18"/>
      <c r="L37" s="61"/>
    </row>
    <row r="38" spans="1:12" s="29" customFormat="1" ht="26.4" x14ac:dyDescent="0.3">
      <c r="A38" s="184" t="s">
        <v>104</v>
      </c>
      <c r="B38" s="184" t="s">
        <v>145</v>
      </c>
      <c r="C38" s="198" t="s">
        <v>146</v>
      </c>
      <c r="D38" s="201" t="s">
        <v>147</v>
      </c>
      <c r="E38" s="209" t="s">
        <v>148</v>
      </c>
      <c r="F38" s="258" t="s">
        <v>93</v>
      </c>
      <c r="G38" s="184" t="s">
        <v>94</v>
      </c>
      <c r="H38" s="100" t="s">
        <v>393</v>
      </c>
      <c r="I38" s="5">
        <v>0</v>
      </c>
      <c r="J38" s="75" t="b">
        <v>0</v>
      </c>
      <c r="K38" s="17"/>
      <c r="L38" s="4"/>
    </row>
    <row r="39" spans="1:12" s="29" customFormat="1" ht="52.8" x14ac:dyDescent="0.3">
      <c r="A39" s="185"/>
      <c r="B39" s="185"/>
      <c r="C39" s="199"/>
      <c r="D39" s="203"/>
      <c r="E39" s="211"/>
      <c r="F39" s="259"/>
      <c r="G39" s="185"/>
      <c r="H39" s="7" t="s">
        <v>149</v>
      </c>
      <c r="I39" s="8">
        <v>1</v>
      </c>
      <c r="J39" s="76" t="b">
        <v>0</v>
      </c>
      <c r="K39" s="15"/>
      <c r="L39" s="7"/>
    </row>
    <row r="40" spans="1:12" s="29" customFormat="1" ht="26.4" x14ac:dyDescent="0.3">
      <c r="A40" s="185"/>
      <c r="B40" s="185"/>
      <c r="C40" s="199"/>
      <c r="D40" s="203"/>
      <c r="E40" s="211"/>
      <c r="F40" s="259"/>
      <c r="G40" s="185"/>
      <c r="H40" s="7" t="s">
        <v>150</v>
      </c>
      <c r="I40" s="8">
        <v>1</v>
      </c>
      <c r="J40" s="76" t="b">
        <v>0</v>
      </c>
      <c r="K40" s="15"/>
      <c r="L40" s="179"/>
    </row>
    <row r="41" spans="1:12" s="29" customFormat="1" ht="52.8" x14ac:dyDescent="0.3">
      <c r="A41" s="185"/>
      <c r="B41" s="185"/>
      <c r="C41" s="199"/>
      <c r="D41" s="203"/>
      <c r="E41" s="211"/>
      <c r="F41" s="259"/>
      <c r="G41" s="185"/>
      <c r="H41" s="7" t="s">
        <v>151</v>
      </c>
      <c r="I41" s="8">
        <v>2</v>
      </c>
      <c r="J41" s="76" t="b">
        <v>1</v>
      </c>
      <c r="K41" s="15" t="s">
        <v>476</v>
      </c>
      <c r="L41" s="7" t="s">
        <v>482</v>
      </c>
    </row>
    <row r="42" spans="1:12" s="29" customFormat="1" ht="26.4" x14ac:dyDescent="0.3">
      <c r="A42" s="186"/>
      <c r="B42" s="186"/>
      <c r="C42" s="200"/>
      <c r="D42" s="204"/>
      <c r="E42" s="212"/>
      <c r="F42" s="260"/>
      <c r="G42" s="186"/>
      <c r="H42" s="10" t="s">
        <v>152</v>
      </c>
      <c r="I42" s="11">
        <v>3</v>
      </c>
      <c r="J42" s="80" t="b">
        <v>0</v>
      </c>
      <c r="K42" s="18"/>
      <c r="L42" s="10"/>
    </row>
    <row r="43" spans="1:12" s="29" customFormat="1" ht="26.4" x14ac:dyDescent="0.3">
      <c r="A43" s="184" t="s">
        <v>104</v>
      </c>
      <c r="B43" s="184" t="s">
        <v>145</v>
      </c>
      <c r="C43" s="198" t="s">
        <v>153</v>
      </c>
      <c r="D43" s="201" t="s">
        <v>154</v>
      </c>
      <c r="E43" s="209" t="s">
        <v>526</v>
      </c>
      <c r="F43" s="205" t="s">
        <v>93</v>
      </c>
      <c r="G43" s="184" t="s">
        <v>94</v>
      </c>
      <c r="H43" s="4" t="s">
        <v>155</v>
      </c>
      <c r="I43" s="5">
        <v>0</v>
      </c>
      <c r="J43" s="81" t="b">
        <v>0</v>
      </c>
      <c r="K43" s="17"/>
      <c r="L43" s="4"/>
    </row>
    <row r="44" spans="1:12" s="29" customFormat="1" ht="52.8" x14ac:dyDescent="0.3">
      <c r="A44" s="185"/>
      <c r="B44" s="185"/>
      <c r="C44" s="199"/>
      <c r="D44" s="203"/>
      <c r="E44" s="211"/>
      <c r="F44" s="207"/>
      <c r="G44" s="185"/>
      <c r="H44" s="7" t="s">
        <v>156</v>
      </c>
      <c r="I44" s="8">
        <v>1</v>
      </c>
      <c r="J44" s="76" t="b">
        <v>0</v>
      </c>
      <c r="K44" s="179"/>
      <c r="L44" s="7"/>
    </row>
    <row r="45" spans="1:12" s="29" customFormat="1" ht="105.6" x14ac:dyDescent="0.3">
      <c r="A45" s="185"/>
      <c r="B45" s="185"/>
      <c r="C45" s="199"/>
      <c r="D45" s="203"/>
      <c r="E45" s="211"/>
      <c r="F45" s="207"/>
      <c r="G45" s="185"/>
      <c r="H45" s="7" t="s">
        <v>157</v>
      </c>
      <c r="I45" s="8">
        <v>2</v>
      </c>
      <c r="J45" s="76" t="b">
        <v>1</v>
      </c>
      <c r="K45" s="15" t="s">
        <v>476</v>
      </c>
      <c r="L45" s="7" t="s">
        <v>527</v>
      </c>
    </row>
    <row r="46" spans="1:12" s="29" customFormat="1" ht="39.6" x14ac:dyDescent="0.3">
      <c r="A46" s="186"/>
      <c r="B46" s="186"/>
      <c r="C46" s="200"/>
      <c r="D46" s="204"/>
      <c r="E46" s="212"/>
      <c r="F46" s="208"/>
      <c r="G46" s="186"/>
      <c r="H46" s="10" t="s">
        <v>158</v>
      </c>
      <c r="I46" s="11">
        <v>3</v>
      </c>
      <c r="J46" s="77" t="b">
        <v>0</v>
      </c>
      <c r="K46" s="18"/>
      <c r="L46" s="10"/>
    </row>
    <row r="47" spans="1:12" s="29" customFormat="1" ht="25.5" customHeight="1" x14ac:dyDescent="0.3">
      <c r="A47" s="184" t="s">
        <v>104</v>
      </c>
      <c r="B47" s="184" t="s">
        <v>145</v>
      </c>
      <c r="C47" s="198" t="s">
        <v>159</v>
      </c>
      <c r="D47" s="256" t="s">
        <v>160</v>
      </c>
      <c r="E47" s="187" t="s">
        <v>161</v>
      </c>
      <c r="F47" s="184" t="s">
        <v>162</v>
      </c>
      <c r="G47" s="184" t="s">
        <v>94</v>
      </c>
      <c r="H47" s="187" t="s">
        <v>163</v>
      </c>
      <c r="I47" s="32" t="s">
        <v>103</v>
      </c>
      <c r="J47" s="82" t="s">
        <v>24</v>
      </c>
      <c r="K47" s="32" t="s">
        <v>476</v>
      </c>
      <c r="L47" s="34" t="s">
        <v>485</v>
      </c>
    </row>
    <row r="48" spans="1:12" s="29" customFormat="1" x14ac:dyDescent="0.3">
      <c r="A48" s="185"/>
      <c r="B48" s="185"/>
      <c r="C48" s="199"/>
      <c r="D48" s="240"/>
      <c r="E48" s="242"/>
      <c r="F48" s="185"/>
      <c r="G48" s="185"/>
      <c r="H48" s="188"/>
      <c r="I48" s="40" t="s">
        <v>103</v>
      </c>
      <c r="J48" s="83" t="s">
        <v>28</v>
      </c>
      <c r="K48" s="32" t="s">
        <v>476</v>
      </c>
      <c r="L48" s="37" t="s">
        <v>483</v>
      </c>
    </row>
    <row r="49" spans="1:12" s="29" customFormat="1" x14ac:dyDescent="0.3">
      <c r="A49" s="185"/>
      <c r="B49" s="185"/>
      <c r="C49" s="199"/>
      <c r="D49" s="240"/>
      <c r="E49" s="242"/>
      <c r="F49" s="185"/>
      <c r="G49" s="185"/>
      <c r="H49" s="188"/>
      <c r="I49" s="40" t="s">
        <v>103</v>
      </c>
      <c r="J49" s="83" t="s">
        <v>38</v>
      </c>
      <c r="K49" s="40" t="s">
        <v>476</v>
      </c>
      <c r="L49" s="37" t="s">
        <v>528</v>
      </c>
    </row>
    <row r="50" spans="1:12" s="29" customFormat="1" ht="26.4" x14ac:dyDescent="0.3">
      <c r="A50" s="185"/>
      <c r="B50" s="185"/>
      <c r="C50" s="199"/>
      <c r="D50" s="240"/>
      <c r="E50" s="242"/>
      <c r="F50" s="185"/>
      <c r="G50" s="185"/>
      <c r="H50" s="188"/>
      <c r="I50" s="40" t="s">
        <v>103</v>
      </c>
      <c r="J50" s="83" t="s">
        <v>47</v>
      </c>
      <c r="K50" s="40" t="s">
        <v>476</v>
      </c>
      <c r="L50" s="37" t="s">
        <v>484</v>
      </c>
    </row>
    <row r="51" spans="1:12" s="29" customFormat="1" ht="90" customHeight="1" x14ac:dyDescent="0.3">
      <c r="A51" s="186"/>
      <c r="B51" s="186"/>
      <c r="C51" s="200"/>
      <c r="D51" s="257"/>
      <c r="E51" s="189"/>
      <c r="F51" s="186"/>
      <c r="G51" s="186"/>
      <c r="H51" s="189"/>
      <c r="I51" s="32" t="s">
        <v>103</v>
      </c>
      <c r="J51" s="82" t="s">
        <v>55</v>
      </c>
      <c r="K51" s="32" t="s">
        <v>476</v>
      </c>
      <c r="L51" s="34" t="s">
        <v>529</v>
      </c>
    </row>
    <row r="52" spans="1:12" s="29" customFormat="1" ht="39.6" x14ac:dyDescent="0.3">
      <c r="A52" s="184" t="s">
        <v>104</v>
      </c>
      <c r="B52" s="184" t="s">
        <v>145</v>
      </c>
      <c r="C52" s="198">
        <v>4</v>
      </c>
      <c r="D52" s="201" t="s">
        <v>164</v>
      </c>
      <c r="E52" s="209" t="s">
        <v>165</v>
      </c>
      <c r="F52" s="205" t="s">
        <v>93</v>
      </c>
      <c r="G52" s="184" t="s">
        <v>94</v>
      </c>
      <c r="H52" s="46" t="s">
        <v>166</v>
      </c>
      <c r="I52" s="5">
        <v>0</v>
      </c>
      <c r="J52" s="81" t="b">
        <v>0</v>
      </c>
      <c r="K52" s="17"/>
      <c r="L52" s="4"/>
    </row>
    <row r="53" spans="1:12" s="29" customFormat="1" ht="118.8" x14ac:dyDescent="0.3">
      <c r="A53" s="185"/>
      <c r="B53" s="185"/>
      <c r="C53" s="199"/>
      <c r="D53" s="240"/>
      <c r="E53" s="242"/>
      <c r="F53" s="185"/>
      <c r="G53" s="185"/>
      <c r="H53" s="7" t="s">
        <v>167</v>
      </c>
      <c r="I53" s="31">
        <v>2</v>
      </c>
      <c r="J53" s="84" t="b">
        <v>1</v>
      </c>
      <c r="K53" s="32" t="s">
        <v>476</v>
      </c>
      <c r="L53" s="34" t="s">
        <v>486</v>
      </c>
    </row>
    <row r="54" spans="1:12" s="29" customFormat="1" ht="39.6" x14ac:dyDescent="0.3">
      <c r="A54" s="186"/>
      <c r="B54" s="186"/>
      <c r="C54" s="200"/>
      <c r="D54" s="204"/>
      <c r="E54" s="212"/>
      <c r="F54" s="208"/>
      <c r="G54" s="186"/>
      <c r="H54" s="10" t="s">
        <v>168</v>
      </c>
      <c r="I54" s="11">
        <v>3</v>
      </c>
      <c r="J54" s="80" t="b">
        <v>0</v>
      </c>
      <c r="K54" s="18"/>
      <c r="L54" s="10"/>
    </row>
    <row r="55" spans="1:12" x14ac:dyDescent="0.3">
      <c r="A55" s="184" t="s">
        <v>104</v>
      </c>
      <c r="B55" s="184" t="s">
        <v>169</v>
      </c>
      <c r="C55" s="198" t="s">
        <v>170</v>
      </c>
      <c r="D55" s="201" t="s">
        <v>171</v>
      </c>
      <c r="E55" s="209" t="s">
        <v>172</v>
      </c>
      <c r="F55" s="205" t="s">
        <v>173</v>
      </c>
      <c r="G55" s="184" t="s">
        <v>94</v>
      </c>
      <c r="H55" s="100" t="s">
        <v>174</v>
      </c>
      <c r="I55" s="5">
        <v>0</v>
      </c>
      <c r="J55" s="75" t="b">
        <v>0</v>
      </c>
      <c r="K55" s="17"/>
      <c r="L55" s="4"/>
    </row>
    <row r="56" spans="1:12" ht="52.8" x14ac:dyDescent="0.3">
      <c r="A56" s="185"/>
      <c r="B56" s="185"/>
      <c r="C56" s="199"/>
      <c r="D56" s="203"/>
      <c r="E56" s="211"/>
      <c r="F56" s="207"/>
      <c r="G56" s="185"/>
      <c r="H56" s="102" t="s">
        <v>175</v>
      </c>
      <c r="I56" s="8">
        <v>1</v>
      </c>
      <c r="J56" s="76" t="b">
        <v>0</v>
      </c>
      <c r="K56" s="15"/>
      <c r="L56" s="7"/>
    </row>
    <row r="57" spans="1:12" ht="26.4" x14ac:dyDescent="0.3">
      <c r="A57" s="185"/>
      <c r="B57" s="185"/>
      <c r="C57" s="199"/>
      <c r="D57" s="203"/>
      <c r="E57" s="211"/>
      <c r="F57" s="207"/>
      <c r="G57" s="185"/>
      <c r="H57" s="7" t="s">
        <v>176</v>
      </c>
      <c r="I57" s="8">
        <v>1</v>
      </c>
      <c r="J57" s="76" t="b">
        <v>0</v>
      </c>
      <c r="K57" s="15"/>
      <c r="L57" s="7"/>
    </row>
    <row r="58" spans="1:12" ht="39.6" x14ac:dyDescent="0.3">
      <c r="A58" s="185"/>
      <c r="B58" s="185"/>
      <c r="C58" s="199"/>
      <c r="D58" s="203"/>
      <c r="E58" s="211"/>
      <c r="F58" s="207"/>
      <c r="G58" s="185"/>
      <c r="H58" s="7" t="s">
        <v>177</v>
      </c>
      <c r="I58" s="8">
        <v>2</v>
      </c>
      <c r="J58" s="78" t="b">
        <v>0</v>
      </c>
      <c r="K58" s="15"/>
      <c r="L58" s="7"/>
    </row>
    <row r="59" spans="1:12" ht="132" x14ac:dyDescent="0.3">
      <c r="A59" s="186"/>
      <c r="B59" s="186"/>
      <c r="C59" s="200"/>
      <c r="D59" s="204"/>
      <c r="E59" s="212"/>
      <c r="F59" s="208"/>
      <c r="G59" s="186"/>
      <c r="H59" s="10" t="s">
        <v>178</v>
      </c>
      <c r="I59" s="11">
        <v>3</v>
      </c>
      <c r="J59" s="77" t="b">
        <v>1</v>
      </c>
      <c r="K59" s="18" t="s">
        <v>476</v>
      </c>
      <c r="L59" s="10" t="s">
        <v>487</v>
      </c>
    </row>
    <row r="60" spans="1:12" ht="26.25" customHeight="1" x14ac:dyDescent="0.3">
      <c r="A60" s="184" t="s">
        <v>104</v>
      </c>
      <c r="B60" s="184" t="s">
        <v>169</v>
      </c>
      <c r="C60" s="198" t="s">
        <v>179</v>
      </c>
      <c r="D60" s="201" t="s">
        <v>180</v>
      </c>
      <c r="E60" s="209" t="s">
        <v>181</v>
      </c>
      <c r="F60" s="205" t="s">
        <v>93</v>
      </c>
      <c r="G60" s="184" t="s">
        <v>94</v>
      </c>
      <c r="H60" s="4" t="s">
        <v>182</v>
      </c>
      <c r="I60" s="5">
        <v>0</v>
      </c>
      <c r="J60" s="75" t="b">
        <v>0</v>
      </c>
      <c r="K60" s="17"/>
      <c r="L60" s="4"/>
    </row>
    <row r="61" spans="1:12" ht="55.5" customHeight="1" x14ac:dyDescent="0.3">
      <c r="A61" s="185"/>
      <c r="B61" s="185"/>
      <c r="C61" s="199"/>
      <c r="D61" s="203"/>
      <c r="E61" s="211"/>
      <c r="F61" s="207"/>
      <c r="G61" s="185"/>
      <c r="H61" s="7" t="s">
        <v>183</v>
      </c>
      <c r="I61" s="8">
        <v>1</v>
      </c>
      <c r="J61" s="78" t="b">
        <v>0</v>
      </c>
      <c r="K61" s="15"/>
      <c r="L61" s="7"/>
    </row>
    <row r="62" spans="1:12" ht="66" x14ac:dyDescent="0.3">
      <c r="A62" s="185"/>
      <c r="B62" s="185"/>
      <c r="C62" s="199"/>
      <c r="D62" s="203"/>
      <c r="E62" s="211"/>
      <c r="F62" s="207"/>
      <c r="G62" s="185"/>
      <c r="H62" s="7" t="s">
        <v>184</v>
      </c>
      <c r="I62" s="8">
        <v>2</v>
      </c>
      <c r="J62" s="76" t="b">
        <v>0</v>
      </c>
      <c r="K62" s="15"/>
      <c r="L62" s="7"/>
    </row>
    <row r="63" spans="1:12" ht="51" customHeight="1" x14ac:dyDescent="0.3">
      <c r="A63" s="186"/>
      <c r="B63" s="186"/>
      <c r="C63" s="200"/>
      <c r="D63" s="204"/>
      <c r="E63" s="212"/>
      <c r="F63" s="208"/>
      <c r="G63" s="186"/>
      <c r="H63" s="10" t="s">
        <v>185</v>
      </c>
      <c r="I63" s="11">
        <v>3</v>
      </c>
      <c r="J63" s="80" t="b">
        <v>1</v>
      </c>
      <c r="K63" s="18" t="s">
        <v>476</v>
      </c>
      <c r="L63" s="174"/>
    </row>
    <row r="64" spans="1:12" ht="26.4" x14ac:dyDescent="0.3">
      <c r="A64" s="184" t="s">
        <v>104</v>
      </c>
      <c r="B64" s="184" t="s">
        <v>169</v>
      </c>
      <c r="C64" s="198" t="s">
        <v>186</v>
      </c>
      <c r="D64" s="201" t="s">
        <v>187</v>
      </c>
      <c r="E64" s="209" t="s">
        <v>188</v>
      </c>
      <c r="F64" s="205" t="s">
        <v>173</v>
      </c>
      <c r="G64" s="184" t="s">
        <v>94</v>
      </c>
      <c r="H64" s="4" t="s">
        <v>189</v>
      </c>
      <c r="I64" s="5" t="s">
        <v>385</v>
      </c>
      <c r="J64" s="81" t="b">
        <v>0</v>
      </c>
      <c r="K64" s="17"/>
      <c r="L64" s="4"/>
    </row>
    <row r="65" spans="1:12" x14ac:dyDescent="0.3">
      <c r="A65" s="185"/>
      <c r="B65" s="185"/>
      <c r="C65" s="199"/>
      <c r="D65" s="203"/>
      <c r="E65" s="211"/>
      <c r="F65" s="207"/>
      <c r="G65" s="185"/>
      <c r="H65" s="7" t="s">
        <v>190</v>
      </c>
      <c r="I65" s="8">
        <v>0</v>
      </c>
      <c r="J65" s="76" t="b">
        <v>0</v>
      </c>
      <c r="K65" s="15"/>
      <c r="L65" s="7"/>
    </row>
    <row r="66" spans="1:12" ht="27.75" customHeight="1" x14ac:dyDescent="0.3">
      <c r="A66" s="186"/>
      <c r="B66" s="186"/>
      <c r="C66" s="200"/>
      <c r="D66" s="204"/>
      <c r="E66" s="212"/>
      <c r="F66" s="208"/>
      <c r="G66" s="186"/>
      <c r="H66" s="10" t="s">
        <v>191</v>
      </c>
      <c r="I66" s="11">
        <v>3</v>
      </c>
      <c r="J66" s="77" t="b">
        <v>1</v>
      </c>
      <c r="K66" s="18" t="s">
        <v>476</v>
      </c>
      <c r="L66" s="10" t="s">
        <v>488</v>
      </c>
    </row>
    <row r="67" spans="1:12" ht="26.4" x14ac:dyDescent="0.3">
      <c r="A67" s="184" t="s">
        <v>104</v>
      </c>
      <c r="B67" s="184" t="s">
        <v>169</v>
      </c>
      <c r="C67" s="198" t="s">
        <v>192</v>
      </c>
      <c r="D67" s="201" t="s">
        <v>193</v>
      </c>
      <c r="E67" s="209" t="s">
        <v>194</v>
      </c>
      <c r="F67" s="205" t="s">
        <v>173</v>
      </c>
      <c r="G67" s="184" t="s">
        <v>94</v>
      </c>
      <c r="H67" s="4" t="s">
        <v>189</v>
      </c>
      <c r="I67" s="5" t="s">
        <v>385</v>
      </c>
      <c r="J67" s="81" t="b">
        <v>0</v>
      </c>
      <c r="K67" s="17"/>
      <c r="L67" s="4"/>
    </row>
    <row r="68" spans="1:12" x14ac:dyDescent="0.3">
      <c r="A68" s="185"/>
      <c r="B68" s="185"/>
      <c r="C68" s="199"/>
      <c r="D68" s="203"/>
      <c r="E68" s="211"/>
      <c r="F68" s="207"/>
      <c r="G68" s="185"/>
      <c r="H68" s="7" t="s">
        <v>190</v>
      </c>
      <c r="I68" s="8">
        <v>1</v>
      </c>
      <c r="J68" s="78" t="b">
        <v>0</v>
      </c>
      <c r="K68" s="15"/>
      <c r="L68" s="7"/>
    </row>
    <row r="69" spans="1:12" ht="39" customHeight="1" x14ac:dyDescent="0.3">
      <c r="A69" s="186"/>
      <c r="B69" s="186"/>
      <c r="C69" s="200"/>
      <c r="D69" s="204"/>
      <c r="E69" s="212"/>
      <c r="F69" s="208"/>
      <c r="G69" s="186"/>
      <c r="H69" s="10" t="s">
        <v>191</v>
      </c>
      <c r="I69" s="11">
        <v>3</v>
      </c>
      <c r="J69" s="80" t="b">
        <v>1</v>
      </c>
      <c r="K69" s="18" t="s">
        <v>476</v>
      </c>
      <c r="L69" s="10" t="s">
        <v>530</v>
      </c>
    </row>
    <row r="70" spans="1:12" ht="79.2" x14ac:dyDescent="0.3">
      <c r="A70" s="219" t="s">
        <v>104</v>
      </c>
      <c r="B70" s="219" t="s">
        <v>195</v>
      </c>
      <c r="C70" s="196" t="s">
        <v>196</v>
      </c>
      <c r="D70" s="201" t="s">
        <v>197</v>
      </c>
      <c r="E70" s="237" t="s">
        <v>198</v>
      </c>
      <c r="F70" s="205" t="s">
        <v>173</v>
      </c>
      <c r="G70" s="190" t="s">
        <v>94</v>
      </c>
      <c r="H70" s="4" t="s">
        <v>199</v>
      </c>
      <c r="I70" s="5" t="s">
        <v>103</v>
      </c>
      <c r="J70" s="81" t="b">
        <v>1</v>
      </c>
      <c r="K70" s="21" t="s">
        <v>476</v>
      </c>
      <c r="L70" s="19" t="s">
        <v>531</v>
      </c>
    </row>
    <row r="71" spans="1:12" ht="238.5" customHeight="1" x14ac:dyDescent="0.3">
      <c r="A71" s="221"/>
      <c r="B71" s="221"/>
      <c r="C71" s="197"/>
      <c r="D71" s="204"/>
      <c r="E71" s="239"/>
      <c r="F71" s="208"/>
      <c r="G71" s="192"/>
      <c r="H71" s="101" t="s">
        <v>200</v>
      </c>
      <c r="I71" s="11" t="s">
        <v>103</v>
      </c>
      <c r="J71" s="85" t="b">
        <v>0</v>
      </c>
      <c r="K71" s="16"/>
      <c r="L71" s="20"/>
    </row>
    <row r="72" spans="1:12" x14ac:dyDescent="0.3">
      <c r="A72" s="184" t="s">
        <v>104</v>
      </c>
      <c r="B72" s="184" t="s">
        <v>195</v>
      </c>
      <c r="C72" s="198" t="s">
        <v>201</v>
      </c>
      <c r="D72" s="201" t="s">
        <v>202</v>
      </c>
      <c r="E72" s="209" t="s">
        <v>203</v>
      </c>
      <c r="F72" s="205" t="s">
        <v>93</v>
      </c>
      <c r="G72" s="184" t="s">
        <v>94</v>
      </c>
      <c r="H72" s="100" t="s">
        <v>204</v>
      </c>
      <c r="I72" s="5">
        <v>0</v>
      </c>
      <c r="J72" s="86" t="b">
        <v>0</v>
      </c>
      <c r="K72" s="17"/>
      <c r="L72" s="4"/>
    </row>
    <row r="73" spans="1:12" ht="41.25" customHeight="1" x14ac:dyDescent="0.3">
      <c r="A73" s="185"/>
      <c r="B73" s="185"/>
      <c r="C73" s="199"/>
      <c r="D73" s="203"/>
      <c r="E73" s="211"/>
      <c r="F73" s="207"/>
      <c r="G73" s="185"/>
      <c r="H73" s="7" t="s">
        <v>205</v>
      </c>
      <c r="I73" s="8">
        <v>1</v>
      </c>
      <c r="J73" s="76" t="b">
        <v>1</v>
      </c>
      <c r="K73" s="15" t="s">
        <v>476</v>
      </c>
      <c r="L73" s="7" t="s">
        <v>493</v>
      </c>
    </row>
    <row r="74" spans="1:12" ht="46.5" customHeight="1" x14ac:dyDescent="0.3">
      <c r="A74" s="185"/>
      <c r="B74" s="185"/>
      <c r="C74" s="199"/>
      <c r="D74" s="203"/>
      <c r="E74" s="211"/>
      <c r="F74" s="207"/>
      <c r="G74" s="185"/>
      <c r="H74" s="7" t="s">
        <v>206</v>
      </c>
      <c r="I74" s="8">
        <v>2</v>
      </c>
      <c r="J74" s="78" t="b">
        <v>0</v>
      </c>
      <c r="K74" s="15"/>
      <c r="L74" s="7"/>
    </row>
    <row r="75" spans="1:12" ht="49.5" customHeight="1" x14ac:dyDescent="0.3">
      <c r="A75" s="186"/>
      <c r="B75" s="186"/>
      <c r="C75" s="200"/>
      <c r="D75" s="204"/>
      <c r="E75" s="212"/>
      <c r="F75" s="208"/>
      <c r="G75" s="186"/>
      <c r="H75" s="10" t="s">
        <v>207</v>
      </c>
      <c r="I75" s="11">
        <v>3</v>
      </c>
      <c r="J75" s="77" t="b">
        <v>0</v>
      </c>
      <c r="K75" s="18"/>
      <c r="L75" s="10"/>
    </row>
    <row r="76" spans="1:12" ht="21" customHeight="1" x14ac:dyDescent="0.3">
      <c r="A76" s="184" t="s">
        <v>104</v>
      </c>
      <c r="B76" s="184" t="s">
        <v>195</v>
      </c>
      <c r="C76" s="198" t="s">
        <v>208</v>
      </c>
      <c r="D76" s="201" t="s">
        <v>209</v>
      </c>
      <c r="E76" s="209" t="s">
        <v>210</v>
      </c>
      <c r="F76" s="205" t="s">
        <v>173</v>
      </c>
      <c r="G76" s="184" t="s">
        <v>94</v>
      </c>
      <c r="H76" s="4" t="s">
        <v>211</v>
      </c>
      <c r="I76" s="5" t="s">
        <v>385</v>
      </c>
      <c r="J76" s="75" t="b">
        <v>0</v>
      </c>
      <c r="K76" s="17"/>
      <c r="L76" s="4"/>
    </row>
    <row r="77" spans="1:12" ht="42" customHeight="1" x14ac:dyDescent="0.3">
      <c r="A77" s="185"/>
      <c r="B77" s="185"/>
      <c r="C77" s="199"/>
      <c r="D77" s="203"/>
      <c r="E77" s="211"/>
      <c r="F77" s="207"/>
      <c r="G77" s="185"/>
      <c r="H77" s="7" t="s">
        <v>212</v>
      </c>
      <c r="I77" s="8">
        <v>0</v>
      </c>
      <c r="J77" s="76" t="b">
        <v>0</v>
      </c>
      <c r="K77" s="15"/>
      <c r="L77" s="7"/>
    </row>
    <row r="78" spans="1:12" ht="38.25" customHeight="1" x14ac:dyDescent="0.3">
      <c r="A78" s="185"/>
      <c r="B78" s="185"/>
      <c r="C78" s="199"/>
      <c r="D78" s="203"/>
      <c r="E78" s="211"/>
      <c r="F78" s="207"/>
      <c r="G78" s="185"/>
      <c r="H78" s="7" t="s">
        <v>213</v>
      </c>
      <c r="I78" s="8">
        <v>0</v>
      </c>
      <c r="J78" s="78" t="b">
        <v>0</v>
      </c>
      <c r="K78" s="15"/>
      <c r="L78" s="7"/>
    </row>
    <row r="79" spans="1:12" ht="144.9" customHeight="1" x14ac:dyDescent="0.3">
      <c r="A79" s="186"/>
      <c r="B79" s="186"/>
      <c r="C79" s="200"/>
      <c r="D79" s="204"/>
      <c r="E79" s="212"/>
      <c r="F79" s="208"/>
      <c r="G79" s="186"/>
      <c r="H79" s="10" t="s">
        <v>191</v>
      </c>
      <c r="I79" s="11">
        <v>3</v>
      </c>
      <c r="J79" s="80" t="b">
        <v>1</v>
      </c>
      <c r="K79" s="18" t="s">
        <v>476</v>
      </c>
      <c r="L79" s="10" t="s">
        <v>494</v>
      </c>
    </row>
    <row r="80" spans="1:12" ht="39.6" x14ac:dyDescent="0.3">
      <c r="A80" s="190" t="s">
        <v>104</v>
      </c>
      <c r="B80" s="190" t="s">
        <v>195</v>
      </c>
      <c r="C80" s="213" t="s">
        <v>214</v>
      </c>
      <c r="D80" s="234" t="s">
        <v>215</v>
      </c>
      <c r="E80" s="237" t="s">
        <v>216</v>
      </c>
      <c r="F80" s="205" t="s">
        <v>93</v>
      </c>
      <c r="G80" s="190" t="s">
        <v>94</v>
      </c>
      <c r="H80" s="4" t="s">
        <v>217</v>
      </c>
      <c r="I80" s="21">
        <v>0</v>
      </c>
      <c r="J80" s="87" t="b">
        <v>0</v>
      </c>
      <c r="K80" s="21"/>
      <c r="L80" s="19"/>
    </row>
    <row r="81" spans="1:12" ht="26.4" x14ac:dyDescent="0.3">
      <c r="A81" s="191"/>
      <c r="B81" s="191"/>
      <c r="C81" s="214"/>
      <c r="D81" s="235"/>
      <c r="E81" s="238"/>
      <c r="F81" s="207"/>
      <c r="G81" s="191"/>
      <c r="H81" s="7" t="s">
        <v>218</v>
      </c>
      <c r="I81" s="23">
        <v>1</v>
      </c>
      <c r="J81" s="88" t="b">
        <v>0</v>
      </c>
      <c r="K81" s="23"/>
      <c r="L81" s="22"/>
    </row>
    <row r="82" spans="1:12" ht="105.6" x14ac:dyDescent="0.3">
      <c r="A82" s="191"/>
      <c r="B82" s="191"/>
      <c r="C82" s="214"/>
      <c r="D82" s="235"/>
      <c r="E82" s="238"/>
      <c r="F82" s="207"/>
      <c r="G82" s="191"/>
      <c r="H82" s="7" t="s">
        <v>219</v>
      </c>
      <c r="I82" s="23">
        <v>2</v>
      </c>
      <c r="J82" s="89" t="b">
        <v>1</v>
      </c>
      <c r="K82" s="23" t="s">
        <v>476</v>
      </c>
      <c r="L82" s="22" t="s">
        <v>495</v>
      </c>
    </row>
    <row r="83" spans="1:12" ht="13.5" customHeight="1" x14ac:dyDescent="0.3">
      <c r="A83" s="192"/>
      <c r="B83" s="192"/>
      <c r="C83" s="215"/>
      <c r="D83" s="236"/>
      <c r="E83" s="239"/>
      <c r="F83" s="208"/>
      <c r="G83" s="192"/>
      <c r="H83" s="10" t="s">
        <v>220</v>
      </c>
      <c r="I83" s="16">
        <v>3</v>
      </c>
      <c r="J83" s="85" t="b">
        <v>0</v>
      </c>
      <c r="K83" s="16"/>
      <c r="L83" s="20"/>
    </row>
    <row r="84" spans="1:12" ht="64.2" customHeight="1" x14ac:dyDescent="0.3">
      <c r="A84" s="184" t="s">
        <v>221</v>
      </c>
      <c r="B84" s="184" t="s">
        <v>222</v>
      </c>
      <c r="C84" s="198">
        <v>7</v>
      </c>
      <c r="D84" s="201" t="s">
        <v>223</v>
      </c>
      <c r="E84" s="209" t="s">
        <v>224</v>
      </c>
      <c r="F84" s="205" t="s">
        <v>173</v>
      </c>
      <c r="G84" s="184"/>
      <c r="H84" s="4" t="s">
        <v>225</v>
      </c>
      <c r="I84" s="5">
        <v>3</v>
      </c>
      <c r="J84" s="75" t="b">
        <v>1</v>
      </c>
      <c r="K84" s="17" t="s">
        <v>532</v>
      </c>
      <c r="L84" s="4"/>
    </row>
    <row r="85" spans="1:12" ht="64.5" customHeight="1" x14ac:dyDescent="0.3">
      <c r="A85" s="185"/>
      <c r="B85" s="185"/>
      <c r="C85" s="199"/>
      <c r="D85" s="203"/>
      <c r="E85" s="211"/>
      <c r="F85" s="207"/>
      <c r="G85" s="185"/>
      <c r="H85" s="7" t="s">
        <v>226</v>
      </c>
      <c r="I85" s="8">
        <v>1</v>
      </c>
      <c r="J85" s="76" t="b">
        <v>0</v>
      </c>
      <c r="K85" s="15"/>
      <c r="L85" s="7"/>
    </row>
    <row r="86" spans="1:12" ht="31.5" customHeight="1" x14ac:dyDescent="0.3">
      <c r="A86" s="184" t="s">
        <v>221</v>
      </c>
      <c r="B86" s="184" t="s">
        <v>222</v>
      </c>
      <c r="C86" s="198" t="s">
        <v>227</v>
      </c>
      <c r="D86" s="201" t="s">
        <v>228</v>
      </c>
      <c r="E86" s="209" t="s">
        <v>229</v>
      </c>
      <c r="F86" s="205" t="s">
        <v>173</v>
      </c>
      <c r="G86" s="184"/>
      <c r="H86" s="100" t="s">
        <v>230</v>
      </c>
      <c r="I86" s="5" t="s">
        <v>385</v>
      </c>
      <c r="J86" s="81" t="b">
        <v>0</v>
      </c>
      <c r="K86" s="17"/>
      <c r="L86" s="4"/>
    </row>
    <row r="87" spans="1:12" ht="52.8" x14ac:dyDescent="0.3">
      <c r="A87" s="185"/>
      <c r="B87" s="185"/>
      <c r="C87" s="199"/>
      <c r="D87" s="202"/>
      <c r="E87" s="210"/>
      <c r="F87" s="206"/>
      <c r="G87" s="185"/>
      <c r="H87" s="41" t="s">
        <v>231</v>
      </c>
      <c r="I87" s="42">
        <v>0</v>
      </c>
      <c r="J87" s="90" t="b">
        <v>0</v>
      </c>
      <c r="K87" s="43"/>
      <c r="L87" s="41"/>
    </row>
    <row r="88" spans="1:12" ht="28.5" customHeight="1" x14ac:dyDescent="0.3">
      <c r="A88" s="185"/>
      <c r="B88" s="185"/>
      <c r="C88" s="199"/>
      <c r="D88" s="203"/>
      <c r="E88" s="211"/>
      <c r="F88" s="207"/>
      <c r="G88" s="185"/>
      <c r="H88" s="7" t="s">
        <v>232</v>
      </c>
      <c r="I88" s="8">
        <v>1</v>
      </c>
      <c r="J88" s="78" t="b">
        <v>1</v>
      </c>
      <c r="K88" s="15" t="s">
        <v>140</v>
      </c>
      <c r="L88" s="7" t="s">
        <v>533</v>
      </c>
    </row>
    <row r="89" spans="1:12" ht="38.25" customHeight="1" x14ac:dyDescent="0.3">
      <c r="A89" s="185"/>
      <c r="B89" s="185"/>
      <c r="C89" s="199"/>
      <c r="D89" s="203"/>
      <c r="E89" s="211"/>
      <c r="F89" s="207"/>
      <c r="G89" s="185"/>
      <c r="H89" s="7" t="s">
        <v>233</v>
      </c>
      <c r="I89" s="8">
        <v>2</v>
      </c>
      <c r="J89" s="78" t="b">
        <v>0</v>
      </c>
      <c r="K89" s="15"/>
      <c r="L89" s="7"/>
    </row>
    <row r="90" spans="1:12" ht="40.5" customHeight="1" x14ac:dyDescent="0.3">
      <c r="A90" s="186"/>
      <c r="B90" s="186"/>
      <c r="C90" s="200"/>
      <c r="D90" s="204"/>
      <c r="E90" s="212"/>
      <c r="F90" s="208"/>
      <c r="G90" s="186"/>
      <c r="H90" s="101" t="s">
        <v>234</v>
      </c>
      <c r="I90" s="11">
        <v>3</v>
      </c>
      <c r="J90" s="77" t="b">
        <v>0</v>
      </c>
      <c r="K90" s="18"/>
      <c r="L90" s="10"/>
    </row>
    <row r="91" spans="1:12" ht="50.25" customHeight="1" x14ac:dyDescent="0.3">
      <c r="A91" s="25" t="s">
        <v>221</v>
      </c>
      <c r="B91" s="25" t="s">
        <v>222</v>
      </c>
      <c r="C91" s="47" t="s">
        <v>235</v>
      </c>
      <c r="D91" s="67" t="s">
        <v>236</v>
      </c>
      <c r="E91" s="26" t="s">
        <v>237</v>
      </c>
      <c r="F91" s="25" t="s">
        <v>238</v>
      </c>
      <c r="G91" s="26"/>
      <c r="H91" s="26" t="s">
        <v>387</v>
      </c>
      <c r="I91" s="48" t="s">
        <v>103</v>
      </c>
      <c r="J91" s="91" t="s">
        <v>534</v>
      </c>
      <c r="K91" s="15" t="s">
        <v>140</v>
      </c>
      <c r="L91" s="26"/>
    </row>
    <row r="92" spans="1:12" ht="26.4" x14ac:dyDescent="0.3">
      <c r="A92" s="184" t="s">
        <v>221</v>
      </c>
      <c r="B92" s="184" t="s">
        <v>222</v>
      </c>
      <c r="C92" s="198">
        <v>9</v>
      </c>
      <c r="D92" s="201" t="s">
        <v>239</v>
      </c>
      <c r="E92" s="209" t="s">
        <v>240</v>
      </c>
      <c r="F92" s="205" t="s">
        <v>173</v>
      </c>
      <c r="G92" s="184"/>
      <c r="H92" s="4" t="s">
        <v>241</v>
      </c>
      <c r="I92" s="5">
        <v>0</v>
      </c>
      <c r="J92" s="75" t="b">
        <v>0</v>
      </c>
      <c r="K92" s="17"/>
      <c r="L92" s="4"/>
    </row>
    <row r="93" spans="1:12" ht="39.6" x14ac:dyDescent="0.3">
      <c r="A93" s="185"/>
      <c r="B93" s="185"/>
      <c r="C93" s="199"/>
      <c r="D93" s="203"/>
      <c r="E93" s="211"/>
      <c r="F93" s="207"/>
      <c r="G93" s="185"/>
      <c r="H93" s="7" t="s">
        <v>242</v>
      </c>
      <c r="I93" s="8">
        <v>1</v>
      </c>
      <c r="J93" s="76" t="b">
        <v>0</v>
      </c>
      <c r="K93" s="15"/>
      <c r="L93" s="7"/>
    </row>
    <row r="94" spans="1:12" ht="92.4" x14ac:dyDescent="0.3">
      <c r="A94" s="185"/>
      <c r="B94" s="185"/>
      <c r="C94" s="199"/>
      <c r="D94" s="203"/>
      <c r="E94" s="211"/>
      <c r="F94" s="207"/>
      <c r="G94" s="185"/>
      <c r="H94" s="7" t="s">
        <v>243</v>
      </c>
      <c r="I94" s="8">
        <v>2</v>
      </c>
      <c r="J94" s="76" t="b">
        <v>1</v>
      </c>
      <c r="K94" s="15" t="s">
        <v>535</v>
      </c>
      <c r="L94" s="7" t="s">
        <v>548</v>
      </c>
    </row>
    <row r="95" spans="1:12" ht="26.4" x14ac:dyDescent="0.3">
      <c r="A95" s="186"/>
      <c r="B95" s="186"/>
      <c r="C95" s="200"/>
      <c r="D95" s="204"/>
      <c r="E95" s="212"/>
      <c r="F95" s="208"/>
      <c r="G95" s="186"/>
      <c r="H95" s="10" t="s">
        <v>244</v>
      </c>
      <c r="I95" s="11">
        <v>3</v>
      </c>
      <c r="J95" s="77" t="b">
        <v>0</v>
      </c>
      <c r="K95" s="18"/>
      <c r="L95" s="10"/>
    </row>
    <row r="96" spans="1:12" ht="57.75" customHeight="1" x14ac:dyDescent="0.3">
      <c r="A96" s="184" t="s">
        <v>221</v>
      </c>
      <c r="B96" s="184" t="s">
        <v>245</v>
      </c>
      <c r="C96" s="198" t="s">
        <v>246</v>
      </c>
      <c r="D96" s="201" t="s">
        <v>247</v>
      </c>
      <c r="E96" s="209" t="s">
        <v>248</v>
      </c>
      <c r="F96" s="205" t="s">
        <v>173</v>
      </c>
      <c r="G96" s="184" t="s">
        <v>249</v>
      </c>
      <c r="H96" s="46" t="s">
        <v>250</v>
      </c>
      <c r="I96" s="49" t="s">
        <v>385</v>
      </c>
      <c r="J96" s="75" t="b">
        <v>0</v>
      </c>
      <c r="K96" s="17"/>
      <c r="L96" s="4"/>
    </row>
    <row r="97" spans="1:12" ht="42" customHeight="1" x14ac:dyDescent="0.3">
      <c r="A97" s="185"/>
      <c r="B97" s="185"/>
      <c r="C97" s="199"/>
      <c r="D97" s="240"/>
      <c r="E97" s="242"/>
      <c r="F97" s="241"/>
      <c r="G97" s="185"/>
      <c r="H97" s="37" t="s">
        <v>251</v>
      </c>
      <c r="I97" s="35">
        <v>0</v>
      </c>
      <c r="J97" s="92" t="b">
        <v>0</v>
      </c>
      <c r="K97" s="32"/>
      <c r="L97" s="34"/>
    </row>
    <row r="98" spans="1:12" ht="42" customHeight="1" x14ac:dyDescent="0.3">
      <c r="A98" s="185"/>
      <c r="B98" s="185"/>
      <c r="C98" s="199"/>
      <c r="D98" s="240"/>
      <c r="E98" s="242"/>
      <c r="F98" s="241"/>
      <c r="G98" s="185"/>
      <c r="H98" s="37" t="s">
        <v>252</v>
      </c>
      <c r="I98" s="35">
        <v>1</v>
      </c>
      <c r="J98" s="93" t="b">
        <v>0</v>
      </c>
      <c r="K98" s="40"/>
      <c r="L98" s="37"/>
    </row>
    <row r="99" spans="1:12" ht="137.25" customHeight="1" x14ac:dyDescent="0.25">
      <c r="A99" s="186"/>
      <c r="B99" s="186"/>
      <c r="C99" s="200"/>
      <c r="D99" s="204"/>
      <c r="E99" s="212"/>
      <c r="F99" s="208"/>
      <c r="G99" s="186"/>
      <c r="H99" s="24" t="s">
        <v>253</v>
      </c>
      <c r="I99" s="50">
        <v>3</v>
      </c>
      <c r="J99" s="94" t="b">
        <v>1</v>
      </c>
      <c r="K99" s="33" t="s">
        <v>476</v>
      </c>
      <c r="L99" s="180" t="s">
        <v>489</v>
      </c>
    </row>
    <row r="100" spans="1:12" ht="57.6" customHeight="1" x14ac:dyDescent="0.3">
      <c r="A100" s="184" t="s">
        <v>221</v>
      </c>
      <c r="B100" s="184" t="s">
        <v>245</v>
      </c>
      <c r="C100" s="198" t="s">
        <v>254</v>
      </c>
      <c r="D100" s="201" t="s">
        <v>255</v>
      </c>
      <c r="E100" s="209" t="s">
        <v>256</v>
      </c>
      <c r="F100" s="205" t="s">
        <v>173</v>
      </c>
      <c r="G100" s="184"/>
      <c r="H100" s="46" t="s">
        <v>250</v>
      </c>
      <c r="I100" s="49" t="s">
        <v>385</v>
      </c>
      <c r="J100" s="75" t="b">
        <v>0</v>
      </c>
      <c r="K100" s="17"/>
      <c r="L100" s="4"/>
    </row>
    <row r="101" spans="1:12" ht="42" customHeight="1" x14ac:dyDescent="0.3">
      <c r="A101" s="185"/>
      <c r="B101" s="185"/>
      <c r="C101" s="199"/>
      <c r="D101" s="240"/>
      <c r="E101" s="242"/>
      <c r="F101" s="241"/>
      <c r="G101" s="185"/>
      <c r="H101" s="37" t="s">
        <v>251</v>
      </c>
      <c r="I101" s="35">
        <v>0</v>
      </c>
      <c r="J101" s="92" t="b">
        <v>0</v>
      </c>
      <c r="K101" s="32"/>
      <c r="L101" s="34"/>
    </row>
    <row r="102" spans="1:12" ht="42" customHeight="1" x14ac:dyDescent="0.3">
      <c r="A102" s="185"/>
      <c r="B102" s="185"/>
      <c r="C102" s="199"/>
      <c r="D102" s="240"/>
      <c r="E102" s="242"/>
      <c r="F102" s="241"/>
      <c r="G102" s="185"/>
      <c r="H102" s="37" t="s">
        <v>257</v>
      </c>
      <c r="I102" s="35">
        <v>1</v>
      </c>
      <c r="J102" s="93" t="b">
        <v>0</v>
      </c>
      <c r="K102" s="40"/>
      <c r="L102" s="37"/>
    </row>
    <row r="103" spans="1:12" ht="74.25" customHeight="1" x14ac:dyDescent="0.3">
      <c r="A103" s="186"/>
      <c r="B103" s="186"/>
      <c r="C103" s="200"/>
      <c r="D103" s="204"/>
      <c r="E103" s="212"/>
      <c r="F103" s="208"/>
      <c r="G103" s="186"/>
      <c r="H103" s="24" t="s">
        <v>253</v>
      </c>
      <c r="I103" s="50">
        <v>3</v>
      </c>
      <c r="J103" s="94" t="b">
        <v>1</v>
      </c>
      <c r="K103" s="33" t="s">
        <v>496</v>
      </c>
      <c r="L103" s="24"/>
    </row>
    <row r="104" spans="1:12" ht="27" customHeight="1" x14ac:dyDescent="0.3">
      <c r="A104" s="184" t="s">
        <v>221</v>
      </c>
      <c r="B104" s="184" t="s">
        <v>245</v>
      </c>
      <c r="C104" s="198" t="s">
        <v>258</v>
      </c>
      <c r="D104" s="201" t="s">
        <v>259</v>
      </c>
      <c r="E104" s="209" t="s">
        <v>260</v>
      </c>
      <c r="F104" s="205" t="s">
        <v>93</v>
      </c>
      <c r="G104" s="184"/>
      <c r="H104" s="103" t="s">
        <v>394</v>
      </c>
      <c r="I104" s="49" t="s">
        <v>103</v>
      </c>
      <c r="J104" s="81" t="b">
        <v>0</v>
      </c>
      <c r="K104" s="17"/>
      <c r="L104" s="4"/>
    </row>
    <row r="105" spans="1:12" ht="27" customHeight="1" x14ac:dyDescent="0.3">
      <c r="A105" s="185"/>
      <c r="B105" s="185"/>
      <c r="C105" s="199"/>
      <c r="D105" s="202"/>
      <c r="E105" s="210"/>
      <c r="F105" s="243"/>
      <c r="G105" s="185"/>
      <c r="H105" s="37" t="s">
        <v>262</v>
      </c>
      <c r="I105" s="35" t="s">
        <v>103</v>
      </c>
      <c r="J105" s="96" t="b">
        <v>1</v>
      </c>
      <c r="K105" s="43" t="s">
        <v>490</v>
      </c>
      <c r="L105" s="41" t="s">
        <v>491</v>
      </c>
    </row>
    <row r="106" spans="1:12" ht="27" customHeight="1" x14ac:dyDescent="0.3">
      <c r="A106" s="186"/>
      <c r="B106" s="186"/>
      <c r="C106" s="200"/>
      <c r="D106" s="204"/>
      <c r="E106" s="212"/>
      <c r="F106" s="208"/>
      <c r="G106" s="186"/>
      <c r="H106" s="101" t="s">
        <v>263</v>
      </c>
      <c r="I106" s="11" t="s">
        <v>103</v>
      </c>
      <c r="J106" s="77" t="b">
        <v>0</v>
      </c>
      <c r="K106" s="18"/>
      <c r="L106" s="10"/>
    </row>
    <row r="107" spans="1:12" ht="27" customHeight="1" x14ac:dyDescent="0.3">
      <c r="A107" s="216" t="s">
        <v>221</v>
      </c>
      <c r="B107" s="216" t="s">
        <v>245</v>
      </c>
      <c r="C107" s="244" t="s">
        <v>264</v>
      </c>
      <c r="D107" s="247" t="s">
        <v>265</v>
      </c>
      <c r="E107" s="250" t="s">
        <v>266</v>
      </c>
      <c r="F107" s="253" t="s">
        <v>162</v>
      </c>
      <c r="G107" s="193"/>
      <c r="H107" s="34" t="s">
        <v>267</v>
      </c>
      <c r="I107" s="31" t="s">
        <v>103</v>
      </c>
      <c r="J107" s="97" t="b">
        <v>1</v>
      </c>
      <c r="K107" s="43" t="s">
        <v>490</v>
      </c>
      <c r="L107" s="37" t="s">
        <v>497</v>
      </c>
    </row>
    <row r="108" spans="1:12" ht="27" customHeight="1" x14ac:dyDescent="0.3">
      <c r="A108" s="217"/>
      <c r="B108" s="217"/>
      <c r="C108" s="245"/>
      <c r="D108" s="248"/>
      <c r="E108" s="251"/>
      <c r="F108" s="254"/>
      <c r="G108" s="194"/>
      <c r="H108" s="51" t="s">
        <v>425</v>
      </c>
      <c r="I108" s="40" t="s">
        <v>103</v>
      </c>
      <c r="J108" s="93" t="b">
        <v>0</v>
      </c>
      <c r="K108" s="37"/>
      <c r="L108" s="37"/>
    </row>
    <row r="109" spans="1:12" ht="27" customHeight="1" x14ac:dyDescent="0.3">
      <c r="A109" s="217"/>
      <c r="B109" s="217"/>
      <c r="C109" s="245"/>
      <c r="D109" s="248"/>
      <c r="E109" s="251"/>
      <c r="F109" s="254"/>
      <c r="G109" s="194"/>
      <c r="H109" s="37" t="s">
        <v>268</v>
      </c>
      <c r="I109" s="35" t="s">
        <v>103</v>
      </c>
      <c r="J109" s="98" t="b">
        <v>0</v>
      </c>
      <c r="K109" s="40"/>
      <c r="L109" s="37"/>
    </row>
    <row r="110" spans="1:12" ht="27" customHeight="1" x14ac:dyDescent="0.3">
      <c r="A110" s="217"/>
      <c r="B110" s="217"/>
      <c r="C110" s="245"/>
      <c r="D110" s="248"/>
      <c r="E110" s="251"/>
      <c r="F110" s="254"/>
      <c r="G110" s="194"/>
      <c r="H110" s="37" t="s">
        <v>269</v>
      </c>
      <c r="I110" s="35" t="s">
        <v>103</v>
      </c>
      <c r="J110" s="98" t="b">
        <v>0</v>
      </c>
      <c r="K110" s="40"/>
      <c r="L110" s="37"/>
    </row>
    <row r="111" spans="1:12" ht="27" customHeight="1" x14ac:dyDescent="0.3">
      <c r="A111" s="217"/>
      <c r="B111" s="217"/>
      <c r="C111" s="245"/>
      <c r="D111" s="248"/>
      <c r="E111" s="251"/>
      <c r="F111" s="254"/>
      <c r="G111" s="194"/>
      <c r="H111" s="37" t="s">
        <v>270</v>
      </c>
      <c r="I111" s="35" t="s">
        <v>103</v>
      </c>
      <c r="J111" s="98" t="b">
        <v>1</v>
      </c>
      <c r="K111" s="43" t="s">
        <v>490</v>
      </c>
      <c r="L111" s="37"/>
    </row>
    <row r="112" spans="1:12" ht="27" customHeight="1" x14ac:dyDescent="0.3">
      <c r="A112" s="217"/>
      <c r="B112" s="217"/>
      <c r="C112" s="245"/>
      <c r="D112" s="248"/>
      <c r="E112" s="251"/>
      <c r="F112" s="254"/>
      <c r="G112" s="194"/>
      <c r="H112" s="37" t="s">
        <v>271</v>
      </c>
      <c r="I112" s="35" t="s">
        <v>103</v>
      </c>
      <c r="J112" s="98" t="b">
        <v>1</v>
      </c>
      <c r="K112" s="43" t="s">
        <v>490</v>
      </c>
      <c r="L112" s="37"/>
    </row>
    <row r="113" spans="1:12" x14ac:dyDescent="0.3">
      <c r="A113" s="218"/>
      <c r="B113" s="218"/>
      <c r="C113" s="246"/>
      <c r="D113" s="249"/>
      <c r="E113" s="252"/>
      <c r="F113" s="255"/>
      <c r="G113" s="195"/>
      <c r="H113" s="52" t="s">
        <v>388</v>
      </c>
      <c r="I113" s="50" t="s">
        <v>103</v>
      </c>
      <c r="J113" s="105"/>
      <c r="K113" s="44"/>
      <c r="L113" s="52"/>
    </row>
    <row r="114" spans="1:12" ht="48" customHeight="1" x14ac:dyDescent="0.3">
      <c r="A114" s="184" t="s">
        <v>272</v>
      </c>
      <c r="B114" s="184" t="s">
        <v>195</v>
      </c>
      <c r="C114" s="198" t="s">
        <v>273</v>
      </c>
      <c r="D114" s="201" t="s">
        <v>274</v>
      </c>
      <c r="E114" s="209" t="s">
        <v>275</v>
      </c>
      <c r="F114" s="205" t="s">
        <v>93</v>
      </c>
      <c r="G114" s="184" t="s">
        <v>276</v>
      </c>
      <c r="H114" s="53" t="s">
        <v>250</v>
      </c>
      <c r="I114" s="13" t="s">
        <v>385</v>
      </c>
      <c r="J114" s="75" t="b">
        <v>0</v>
      </c>
      <c r="K114" s="17"/>
      <c r="L114" s="4"/>
    </row>
    <row r="115" spans="1:12" ht="35.25" customHeight="1" x14ac:dyDescent="0.3">
      <c r="A115" s="185"/>
      <c r="B115" s="185"/>
      <c r="C115" s="199"/>
      <c r="D115" s="202"/>
      <c r="E115" s="210"/>
      <c r="F115" s="206"/>
      <c r="G115" s="185"/>
      <c r="H115" s="41" t="s">
        <v>277</v>
      </c>
      <c r="I115" s="42">
        <v>3</v>
      </c>
      <c r="J115" s="99" t="b">
        <v>0</v>
      </c>
      <c r="K115" s="43"/>
      <c r="L115" s="41"/>
    </row>
    <row r="116" spans="1:12" ht="35.25" customHeight="1" x14ac:dyDescent="0.3">
      <c r="A116" s="185"/>
      <c r="B116" s="185"/>
      <c r="C116" s="199"/>
      <c r="D116" s="203"/>
      <c r="E116" s="211"/>
      <c r="F116" s="207"/>
      <c r="G116" s="185"/>
      <c r="H116" s="7" t="s">
        <v>278</v>
      </c>
      <c r="I116" s="8">
        <v>2</v>
      </c>
      <c r="J116" s="76" t="b">
        <v>0</v>
      </c>
      <c r="K116" s="15"/>
      <c r="L116" s="7"/>
    </row>
    <row r="117" spans="1:12" ht="35.25" customHeight="1" x14ac:dyDescent="0.3">
      <c r="A117" s="185"/>
      <c r="B117" s="185"/>
      <c r="C117" s="199"/>
      <c r="D117" s="203"/>
      <c r="E117" s="211"/>
      <c r="F117" s="207"/>
      <c r="G117" s="185"/>
      <c r="H117" s="7" t="s">
        <v>279</v>
      </c>
      <c r="I117" s="8">
        <v>1</v>
      </c>
      <c r="J117" s="76" t="b">
        <v>1</v>
      </c>
      <c r="K117" s="15" t="s">
        <v>498</v>
      </c>
      <c r="L117" s="7" t="s">
        <v>545</v>
      </c>
    </row>
    <row r="118" spans="1:12" ht="59.4" customHeight="1" x14ac:dyDescent="0.3">
      <c r="A118" s="186"/>
      <c r="B118" s="186"/>
      <c r="C118" s="200"/>
      <c r="D118" s="204"/>
      <c r="E118" s="212"/>
      <c r="F118" s="208"/>
      <c r="G118" s="186"/>
      <c r="H118" s="10" t="s">
        <v>280</v>
      </c>
      <c r="I118" s="11">
        <v>0</v>
      </c>
      <c r="J118" s="77" t="b">
        <v>0</v>
      </c>
      <c r="K118" s="18"/>
      <c r="L118" s="10"/>
    </row>
    <row r="119" spans="1:12" ht="48" customHeight="1" x14ac:dyDescent="0.3">
      <c r="A119" s="184" t="s">
        <v>272</v>
      </c>
      <c r="B119" s="184" t="s">
        <v>195</v>
      </c>
      <c r="C119" s="198" t="s">
        <v>281</v>
      </c>
      <c r="D119" s="201" t="s">
        <v>282</v>
      </c>
      <c r="E119" s="209" t="s">
        <v>283</v>
      </c>
      <c r="F119" s="205" t="s">
        <v>93</v>
      </c>
      <c r="G119" s="184" t="s">
        <v>276</v>
      </c>
      <c r="H119" s="53" t="s">
        <v>250</v>
      </c>
      <c r="I119" s="13" t="s">
        <v>385</v>
      </c>
      <c r="J119" s="75" t="b">
        <v>0</v>
      </c>
      <c r="K119" s="17"/>
      <c r="L119" s="4"/>
    </row>
    <row r="120" spans="1:12" ht="35.25" customHeight="1" x14ac:dyDescent="0.3">
      <c r="A120" s="185"/>
      <c r="B120" s="185"/>
      <c r="C120" s="199"/>
      <c r="D120" s="202"/>
      <c r="E120" s="210"/>
      <c r="F120" s="206"/>
      <c r="G120" s="185"/>
      <c r="H120" s="41" t="s">
        <v>277</v>
      </c>
      <c r="I120" s="42">
        <v>3</v>
      </c>
      <c r="J120" s="99" t="b">
        <v>0</v>
      </c>
      <c r="K120" s="43"/>
      <c r="L120" s="41"/>
    </row>
    <row r="121" spans="1:12" ht="35.25" customHeight="1" x14ac:dyDescent="0.3">
      <c r="A121" s="185"/>
      <c r="B121" s="185"/>
      <c r="C121" s="199"/>
      <c r="D121" s="203"/>
      <c r="E121" s="211"/>
      <c r="F121" s="207"/>
      <c r="G121" s="185"/>
      <c r="H121" s="7" t="s">
        <v>278</v>
      </c>
      <c r="I121" s="8">
        <v>2</v>
      </c>
      <c r="J121" s="76" t="b">
        <v>1</v>
      </c>
      <c r="K121" s="15" t="s">
        <v>499</v>
      </c>
      <c r="L121" s="7" t="s">
        <v>536</v>
      </c>
    </row>
    <row r="122" spans="1:12" ht="35.25" customHeight="1" x14ac:dyDescent="0.3">
      <c r="A122" s="185"/>
      <c r="B122" s="185"/>
      <c r="C122" s="199"/>
      <c r="D122" s="203"/>
      <c r="E122" s="211"/>
      <c r="F122" s="207"/>
      <c r="G122" s="185"/>
      <c r="H122" s="7" t="s">
        <v>279</v>
      </c>
      <c r="I122" s="8">
        <v>1</v>
      </c>
      <c r="J122" s="76" t="b">
        <v>0</v>
      </c>
      <c r="K122" s="15"/>
      <c r="L122" s="7"/>
    </row>
    <row r="123" spans="1:12" ht="59.4" customHeight="1" x14ac:dyDescent="0.3">
      <c r="A123" s="186"/>
      <c r="B123" s="186"/>
      <c r="C123" s="200"/>
      <c r="D123" s="204"/>
      <c r="E123" s="212"/>
      <c r="F123" s="208"/>
      <c r="G123" s="186"/>
      <c r="H123" s="10" t="s">
        <v>280</v>
      </c>
      <c r="I123" s="11">
        <v>0</v>
      </c>
      <c r="J123" s="77" t="b">
        <v>0</v>
      </c>
      <c r="K123" s="18"/>
      <c r="L123" s="10"/>
    </row>
    <row r="124" spans="1:12" ht="35.25" customHeight="1" x14ac:dyDescent="0.3">
      <c r="A124" s="184" t="s">
        <v>272</v>
      </c>
      <c r="B124" s="184" t="s">
        <v>195</v>
      </c>
      <c r="C124" s="198" t="s">
        <v>284</v>
      </c>
      <c r="D124" s="201" t="s">
        <v>285</v>
      </c>
      <c r="E124" s="209" t="s">
        <v>286</v>
      </c>
      <c r="F124" s="205" t="s">
        <v>93</v>
      </c>
      <c r="G124" s="184" t="s">
        <v>287</v>
      </c>
      <c r="H124" s="53" t="s">
        <v>250</v>
      </c>
      <c r="I124" s="13" t="s">
        <v>385</v>
      </c>
      <c r="J124" s="75" t="b">
        <v>0</v>
      </c>
      <c r="K124" s="17"/>
      <c r="L124" s="4"/>
    </row>
    <row r="125" spans="1:12" ht="35.25" customHeight="1" x14ac:dyDescent="0.3">
      <c r="A125" s="185"/>
      <c r="B125" s="185"/>
      <c r="C125" s="199"/>
      <c r="D125" s="202"/>
      <c r="E125" s="210"/>
      <c r="F125" s="206"/>
      <c r="G125" s="185"/>
      <c r="H125" s="41" t="s">
        <v>288</v>
      </c>
      <c r="I125" s="42">
        <v>3</v>
      </c>
      <c r="J125" s="99" t="b">
        <v>0</v>
      </c>
      <c r="K125" s="43"/>
      <c r="L125" s="41"/>
    </row>
    <row r="126" spans="1:12" ht="35.25" customHeight="1" x14ac:dyDescent="0.3">
      <c r="A126" s="185"/>
      <c r="B126" s="185"/>
      <c r="C126" s="199"/>
      <c r="D126" s="203"/>
      <c r="E126" s="211"/>
      <c r="F126" s="207"/>
      <c r="G126" s="185"/>
      <c r="H126" s="7" t="s">
        <v>289</v>
      </c>
      <c r="I126" s="8">
        <v>2</v>
      </c>
      <c r="J126" s="76" t="b">
        <v>0</v>
      </c>
      <c r="K126" s="15"/>
      <c r="L126" s="7"/>
    </row>
    <row r="127" spans="1:12" ht="35.25" customHeight="1" x14ac:dyDescent="0.3">
      <c r="A127" s="185"/>
      <c r="B127" s="185"/>
      <c r="C127" s="199"/>
      <c r="D127" s="203"/>
      <c r="E127" s="211"/>
      <c r="F127" s="207"/>
      <c r="G127" s="185"/>
      <c r="H127" s="7" t="s">
        <v>290</v>
      </c>
      <c r="I127" s="8">
        <v>1</v>
      </c>
      <c r="J127" s="76" t="b">
        <v>1</v>
      </c>
      <c r="K127" s="15" t="s">
        <v>547</v>
      </c>
      <c r="L127" s="7" t="s">
        <v>546</v>
      </c>
    </row>
    <row r="128" spans="1:12" ht="59.4" customHeight="1" x14ac:dyDescent="0.3">
      <c r="A128" s="186"/>
      <c r="B128" s="186"/>
      <c r="C128" s="200"/>
      <c r="D128" s="204"/>
      <c r="E128" s="212"/>
      <c r="F128" s="208"/>
      <c r="G128" s="186"/>
      <c r="H128" s="10" t="s">
        <v>291</v>
      </c>
      <c r="I128" s="11">
        <v>0</v>
      </c>
      <c r="J128" s="77" t="b">
        <v>0</v>
      </c>
      <c r="K128" s="18"/>
      <c r="L128" s="10"/>
    </row>
    <row r="129" spans="1:12" ht="35.25" customHeight="1" x14ac:dyDescent="0.3">
      <c r="A129" s="184" t="s">
        <v>272</v>
      </c>
      <c r="B129" s="184" t="s">
        <v>195</v>
      </c>
      <c r="C129" s="198" t="s">
        <v>292</v>
      </c>
      <c r="D129" s="201" t="s">
        <v>293</v>
      </c>
      <c r="E129" s="209" t="s">
        <v>294</v>
      </c>
      <c r="F129" s="205" t="s">
        <v>93</v>
      </c>
      <c r="G129" s="184" t="s">
        <v>276</v>
      </c>
      <c r="H129" s="4" t="s">
        <v>250</v>
      </c>
      <c r="I129" s="5" t="s">
        <v>385</v>
      </c>
      <c r="J129" s="75" t="b">
        <v>0</v>
      </c>
      <c r="K129" s="17"/>
      <c r="L129" s="4"/>
    </row>
    <row r="130" spans="1:12" ht="35.25" customHeight="1" x14ac:dyDescent="0.3">
      <c r="A130" s="185"/>
      <c r="B130" s="185"/>
      <c r="C130" s="199"/>
      <c r="D130" s="202"/>
      <c r="E130" s="210"/>
      <c r="F130" s="206"/>
      <c r="G130" s="185"/>
      <c r="H130" s="41" t="s">
        <v>295</v>
      </c>
      <c r="I130" s="42">
        <v>3</v>
      </c>
      <c r="J130" s="99" t="b">
        <v>1</v>
      </c>
      <c r="K130" s="43" t="s">
        <v>500</v>
      </c>
      <c r="L130" s="7" t="s">
        <v>518</v>
      </c>
    </row>
    <row r="131" spans="1:12" ht="35.25" customHeight="1" x14ac:dyDescent="0.3">
      <c r="A131" s="185"/>
      <c r="B131" s="185"/>
      <c r="C131" s="199"/>
      <c r="D131" s="203"/>
      <c r="E131" s="211"/>
      <c r="F131" s="207"/>
      <c r="G131" s="185"/>
      <c r="H131" s="7" t="s">
        <v>296</v>
      </c>
      <c r="I131" s="8">
        <v>2</v>
      </c>
      <c r="J131" s="76" t="b">
        <v>0</v>
      </c>
      <c r="K131" s="15"/>
      <c r="L131" s="7"/>
    </row>
    <row r="132" spans="1:12" ht="35.25" customHeight="1" x14ac:dyDescent="0.3">
      <c r="A132" s="185"/>
      <c r="B132" s="185"/>
      <c r="C132" s="199"/>
      <c r="D132" s="203"/>
      <c r="E132" s="211"/>
      <c r="F132" s="207"/>
      <c r="G132" s="185"/>
      <c r="H132" s="7" t="s">
        <v>297</v>
      </c>
      <c r="I132" s="8">
        <v>1</v>
      </c>
      <c r="J132" s="76" t="b">
        <v>0</v>
      </c>
      <c r="K132" s="15"/>
      <c r="L132" s="181"/>
    </row>
    <row r="133" spans="1:12" ht="59.4" customHeight="1" x14ac:dyDescent="0.3">
      <c r="A133" s="186"/>
      <c r="B133" s="186"/>
      <c r="C133" s="200"/>
      <c r="D133" s="204"/>
      <c r="E133" s="212"/>
      <c r="F133" s="208"/>
      <c r="G133" s="186"/>
      <c r="H133" s="10" t="s">
        <v>298</v>
      </c>
      <c r="I133" s="11">
        <v>0</v>
      </c>
      <c r="J133" s="77" t="b">
        <v>0</v>
      </c>
      <c r="K133" s="18"/>
      <c r="L133" s="10"/>
    </row>
    <row r="134" spans="1:12" ht="35.25" customHeight="1" x14ac:dyDescent="0.3">
      <c r="A134" s="184" t="s">
        <v>272</v>
      </c>
      <c r="B134" s="184" t="s">
        <v>195</v>
      </c>
      <c r="C134" s="198" t="s">
        <v>299</v>
      </c>
      <c r="D134" s="201" t="s">
        <v>300</v>
      </c>
      <c r="E134" s="209" t="s">
        <v>461</v>
      </c>
      <c r="F134" s="205" t="s">
        <v>93</v>
      </c>
      <c r="G134" s="184" t="s">
        <v>276</v>
      </c>
      <c r="H134" s="4" t="s">
        <v>250</v>
      </c>
      <c r="I134" s="5" t="s">
        <v>385</v>
      </c>
      <c r="J134" s="75" t="b">
        <v>0</v>
      </c>
      <c r="K134" s="17"/>
      <c r="L134" s="4"/>
    </row>
    <row r="135" spans="1:12" ht="35.25" customHeight="1" x14ac:dyDescent="0.3">
      <c r="A135" s="185"/>
      <c r="B135" s="185"/>
      <c r="C135" s="199"/>
      <c r="D135" s="202"/>
      <c r="E135" s="210"/>
      <c r="F135" s="206"/>
      <c r="G135" s="185"/>
      <c r="H135" s="41" t="s">
        <v>295</v>
      </c>
      <c r="I135" s="42">
        <v>3</v>
      </c>
      <c r="J135" s="99" t="b">
        <v>0</v>
      </c>
      <c r="K135" s="43"/>
      <c r="L135" s="41"/>
    </row>
    <row r="136" spans="1:12" ht="35.25" customHeight="1" x14ac:dyDescent="0.3">
      <c r="A136" s="185"/>
      <c r="B136" s="185"/>
      <c r="C136" s="199"/>
      <c r="D136" s="203"/>
      <c r="E136" s="211"/>
      <c r="F136" s="207"/>
      <c r="G136" s="185"/>
      <c r="H136" s="7" t="s">
        <v>296</v>
      </c>
      <c r="I136" s="8">
        <v>2</v>
      </c>
      <c r="J136" s="76" t="b">
        <v>1</v>
      </c>
      <c r="K136" s="43" t="s">
        <v>499</v>
      </c>
      <c r="L136" s="7" t="s">
        <v>507</v>
      </c>
    </row>
    <row r="137" spans="1:12" ht="35.25" customHeight="1" x14ac:dyDescent="0.3">
      <c r="A137" s="185"/>
      <c r="B137" s="185"/>
      <c r="C137" s="199"/>
      <c r="D137" s="203"/>
      <c r="E137" s="211"/>
      <c r="F137" s="207"/>
      <c r="G137" s="185"/>
      <c r="H137" s="7" t="s">
        <v>297</v>
      </c>
      <c r="I137" s="8">
        <v>1</v>
      </c>
      <c r="J137" s="76" t="b">
        <v>0</v>
      </c>
      <c r="K137" s="15"/>
      <c r="L137" s="181"/>
    </row>
    <row r="138" spans="1:12" ht="59.4" customHeight="1" x14ac:dyDescent="0.3">
      <c r="A138" s="186"/>
      <c r="B138" s="186"/>
      <c r="C138" s="200"/>
      <c r="D138" s="204"/>
      <c r="E138" s="212"/>
      <c r="F138" s="208"/>
      <c r="G138" s="186"/>
      <c r="H138" s="10" t="s">
        <v>298</v>
      </c>
      <c r="I138" s="11">
        <v>0</v>
      </c>
      <c r="J138" s="77" t="b">
        <v>0</v>
      </c>
      <c r="K138" s="18"/>
      <c r="L138" s="10"/>
    </row>
    <row r="139" spans="1:12" ht="57.75" customHeight="1" x14ac:dyDescent="0.3">
      <c r="A139" s="55" t="s">
        <v>272</v>
      </c>
      <c r="B139" s="55" t="s">
        <v>195</v>
      </c>
      <c r="C139" s="54" t="s">
        <v>301</v>
      </c>
      <c r="D139" s="68" t="s">
        <v>302</v>
      </c>
      <c r="E139" s="56" t="s">
        <v>303</v>
      </c>
      <c r="F139" s="55" t="s">
        <v>238</v>
      </c>
      <c r="G139" s="26"/>
      <c r="H139" s="56" t="s">
        <v>387</v>
      </c>
      <c r="I139" s="48" t="s">
        <v>103</v>
      </c>
      <c r="J139" s="91" t="s">
        <v>537</v>
      </c>
      <c r="K139" s="43" t="s">
        <v>499</v>
      </c>
      <c r="L139" s="26"/>
    </row>
    <row r="140" spans="1:12" ht="39.6" x14ac:dyDescent="0.3">
      <c r="A140" s="184" t="s">
        <v>272</v>
      </c>
      <c r="B140" s="184" t="s">
        <v>195</v>
      </c>
      <c r="C140" s="198" t="s">
        <v>304</v>
      </c>
      <c r="D140" s="201" t="s">
        <v>305</v>
      </c>
      <c r="E140" s="209" t="s">
        <v>306</v>
      </c>
      <c r="F140" s="205" t="s">
        <v>93</v>
      </c>
      <c r="G140" s="184" t="s">
        <v>140</v>
      </c>
      <c r="H140" s="4" t="s">
        <v>295</v>
      </c>
      <c r="I140" s="5">
        <v>3</v>
      </c>
      <c r="J140" s="75" t="b">
        <v>0</v>
      </c>
      <c r="K140" s="17"/>
      <c r="L140" s="4"/>
    </row>
    <row r="141" spans="1:12" ht="92.4" x14ac:dyDescent="0.3">
      <c r="A141" s="185"/>
      <c r="B141" s="185"/>
      <c r="C141" s="199"/>
      <c r="D141" s="203"/>
      <c r="E141" s="211"/>
      <c r="F141" s="207"/>
      <c r="G141" s="185"/>
      <c r="H141" s="7" t="s">
        <v>296</v>
      </c>
      <c r="I141" s="8">
        <v>2</v>
      </c>
      <c r="J141" s="76" t="b">
        <v>1</v>
      </c>
      <c r="K141" s="15" t="s">
        <v>501</v>
      </c>
      <c r="L141" s="7" t="s">
        <v>538</v>
      </c>
    </row>
    <row r="142" spans="1:12" ht="26.4" x14ac:dyDescent="0.3">
      <c r="A142" s="185"/>
      <c r="B142" s="185"/>
      <c r="C142" s="199"/>
      <c r="D142" s="203"/>
      <c r="E142" s="211"/>
      <c r="F142" s="207"/>
      <c r="G142" s="185"/>
      <c r="H142" s="7" t="s">
        <v>297</v>
      </c>
      <c r="I142" s="8">
        <v>1</v>
      </c>
      <c r="J142" s="76" t="b">
        <v>0</v>
      </c>
      <c r="K142" s="15"/>
      <c r="L142" s="7"/>
    </row>
    <row r="143" spans="1:12" x14ac:dyDescent="0.3">
      <c r="A143" s="185"/>
      <c r="B143" s="185"/>
      <c r="C143" s="199"/>
      <c r="D143" s="203"/>
      <c r="E143" s="211"/>
      <c r="F143" s="207"/>
      <c r="G143" s="185"/>
      <c r="H143" s="7" t="s">
        <v>298</v>
      </c>
      <c r="I143" s="8">
        <v>0</v>
      </c>
      <c r="J143" s="78" t="b">
        <v>0</v>
      </c>
      <c r="K143" s="15"/>
      <c r="L143" s="7"/>
    </row>
    <row r="144" spans="1:12" ht="26.4" x14ac:dyDescent="0.3">
      <c r="A144" s="186"/>
      <c r="B144" s="186"/>
      <c r="C144" s="200"/>
      <c r="D144" s="204"/>
      <c r="E144" s="212"/>
      <c r="F144" s="208"/>
      <c r="G144" s="186"/>
      <c r="H144" s="10" t="s">
        <v>250</v>
      </c>
      <c r="I144" s="11" t="s">
        <v>385</v>
      </c>
      <c r="J144" s="77" t="b">
        <v>0</v>
      </c>
      <c r="K144" s="18"/>
      <c r="L144" s="10"/>
    </row>
    <row r="145" spans="1:12" ht="39.6" x14ac:dyDescent="0.3">
      <c r="A145" s="184" t="s">
        <v>272</v>
      </c>
      <c r="B145" s="184" t="s">
        <v>195</v>
      </c>
      <c r="C145" s="198" t="s">
        <v>307</v>
      </c>
      <c r="D145" s="201" t="s">
        <v>308</v>
      </c>
      <c r="E145" s="209" t="s">
        <v>309</v>
      </c>
      <c r="F145" s="205" t="s">
        <v>93</v>
      </c>
      <c r="G145" s="184"/>
      <c r="H145" s="4" t="s">
        <v>295</v>
      </c>
      <c r="I145" s="5">
        <v>3</v>
      </c>
      <c r="J145" s="81" t="b">
        <v>0</v>
      </c>
      <c r="K145" s="17"/>
      <c r="L145" s="4"/>
    </row>
    <row r="146" spans="1:12" ht="26.4" x14ac:dyDescent="0.3">
      <c r="A146" s="185"/>
      <c r="B146" s="185"/>
      <c r="C146" s="199"/>
      <c r="D146" s="203"/>
      <c r="E146" s="211"/>
      <c r="F146" s="207"/>
      <c r="G146" s="185"/>
      <c r="H146" s="7" t="s">
        <v>296</v>
      </c>
      <c r="I146" s="8">
        <v>2</v>
      </c>
      <c r="J146" s="78" t="b">
        <v>0</v>
      </c>
      <c r="K146" s="182"/>
      <c r="L146" s="181"/>
    </row>
    <row r="147" spans="1:12" ht="92.4" x14ac:dyDescent="0.3">
      <c r="A147" s="185"/>
      <c r="B147" s="185"/>
      <c r="C147" s="199"/>
      <c r="D147" s="203"/>
      <c r="E147" s="211"/>
      <c r="F147" s="207"/>
      <c r="G147" s="185"/>
      <c r="H147" s="7" t="s">
        <v>297</v>
      </c>
      <c r="I147" s="8">
        <v>1</v>
      </c>
      <c r="J147" s="76" t="b">
        <v>1</v>
      </c>
      <c r="K147" s="15" t="s">
        <v>502</v>
      </c>
      <c r="L147" s="7" t="s">
        <v>503</v>
      </c>
    </row>
    <row r="148" spans="1:12" x14ac:dyDescent="0.3">
      <c r="A148" s="185"/>
      <c r="B148" s="185"/>
      <c r="C148" s="199"/>
      <c r="D148" s="203"/>
      <c r="E148" s="211"/>
      <c r="F148" s="207"/>
      <c r="G148" s="185"/>
      <c r="H148" s="7" t="s">
        <v>298</v>
      </c>
      <c r="I148" s="8">
        <v>0</v>
      </c>
      <c r="J148" s="78" t="b">
        <v>0</v>
      </c>
      <c r="K148" s="15"/>
      <c r="L148" s="7"/>
    </row>
    <row r="149" spans="1:12" ht="26.4" x14ac:dyDescent="0.3">
      <c r="A149" s="186"/>
      <c r="B149" s="186"/>
      <c r="C149" s="200"/>
      <c r="D149" s="204"/>
      <c r="E149" s="212"/>
      <c r="F149" s="208"/>
      <c r="G149" s="186"/>
      <c r="H149" s="10" t="s">
        <v>250</v>
      </c>
      <c r="I149" s="11" t="s">
        <v>385</v>
      </c>
      <c r="J149" s="77" t="b">
        <v>0</v>
      </c>
      <c r="K149" s="18"/>
      <c r="L149" s="10"/>
    </row>
    <row r="150" spans="1:12" ht="39.6" x14ac:dyDescent="0.3">
      <c r="A150" s="184" t="s">
        <v>272</v>
      </c>
      <c r="B150" s="184" t="s">
        <v>195</v>
      </c>
      <c r="C150" s="198" t="s">
        <v>310</v>
      </c>
      <c r="D150" s="201" t="s">
        <v>311</v>
      </c>
      <c r="E150" s="209" t="s">
        <v>312</v>
      </c>
      <c r="F150" s="205" t="s">
        <v>93</v>
      </c>
      <c r="G150" s="184" t="s">
        <v>313</v>
      </c>
      <c r="H150" s="4" t="s">
        <v>295</v>
      </c>
      <c r="I150" s="5">
        <v>3</v>
      </c>
      <c r="J150" s="75" t="b">
        <v>0</v>
      </c>
      <c r="K150" s="17"/>
      <c r="L150" s="4"/>
    </row>
    <row r="151" spans="1:12" ht="79.2" x14ac:dyDescent="0.3">
      <c r="A151" s="185"/>
      <c r="B151" s="185"/>
      <c r="C151" s="199"/>
      <c r="D151" s="203"/>
      <c r="E151" s="211"/>
      <c r="F151" s="207"/>
      <c r="G151" s="185"/>
      <c r="H151" s="7" t="s">
        <v>296</v>
      </c>
      <c r="I151" s="8">
        <v>2</v>
      </c>
      <c r="J151" s="76" t="b">
        <v>1</v>
      </c>
      <c r="K151" s="15" t="s">
        <v>504</v>
      </c>
      <c r="L151" s="7" t="s">
        <v>505</v>
      </c>
    </row>
    <row r="152" spans="1:12" ht="26.4" x14ac:dyDescent="0.3">
      <c r="A152" s="185"/>
      <c r="B152" s="185"/>
      <c r="C152" s="199"/>
      <c r="D152" s="203"/>
      <c r="E152" s="211"/>
      <c r="F152" s="207"/>
      <c r="G152" s="185"/>
      <c r="H152" s="7" t="s">
        <v>297</v>
      </c>
      <c r="I152" s="8">
        <v>1</v>
      </c>
      <c r="J152" s="76" t="b">
        <v>0</v>
      </c>
      <c r="K152" s="15"/>
      <c r="L152" s="7"/>
    </row>
    <row r="153" spans="1:12" x14ac:dyDescent="0.3">
      <c r="A153" s="185"/>
      <c r="B153" s="185"/>
      <c r="C153" s="199"/>
      <c r="D153" s="203"/>
      <c r="E153" s="211"/>
      <c r="F153" s="207"/>
      <c r="G153" s="185"/>
      <c r="H153" s="7" t="s">
        <v>298</v>
      </c>
      <c r="I153" s="8">
        <v>0</v>
      </c>
      <c r="J153" s="76" t="b">
        <v>0</v>
      </c>
      <c r="K153" s="15"/>
      <c r="L153" s="7"/>
    </row>
    <row r="154" spans="1:12" ht="26.4" x14ac:dyDescent="0.3">
      <c r="A154" s="186"/>
      <c r="B154" s="186"/>
      <c r="C154" s="200"/>
      <c r="D154" s="204"/>
      <c r="E154" s="212"/>
      <c r="F154" s="208"/>
      <c r="G154" s="186"/>
      <c r="H154" s="10" t="s">
        <v>250</v>
      </c>
      <c r="I154" s="11" t="s">
        <v>385</v>
      </c>
      <c r="J154" s="77" t="b">
        <v>0</v>
      </c>
      <c r="K154" s="18"/>
      <c r="L154" s="10"/>
    </row>
    <row r="155" spans="1:12" ht="46.5" customHeight="1" x14ac:dyDescent="0.3">
      <c r="A155" s="32" t="s">
        <v>272</v>
      </c>
      <c r="B155" s="32" t="s">
        <v>195</v>
      </c>
      <c r="C155" s="64" t="s">
        <v>314</v>
      </c>
      <c r="D155" s="66" t="s">
        <v>315</v>
      </c>
      <c r="E155" s="34" t="s">
        <v>316</v>
      </c>
      <c r="F155" s="32" t="s">
        <v>238</v>
      </c>
      <c r="G155" s="32"/>
      <c r="H155" s="34" t="s">
        <v>387</v>
      </c>
      <c r="I155" s="31" t="s">
        <v>103</v>
      </c>
      <c r="J155" s="95" t="s">
        <v>506</v>
      </c>
      <c r="K155" s="32" t="s">
        <v>500</v>
      </c>
      <c r="L155" s="34"/>
    </row>
    <row r="156" spans="1:12" ht="39.6" x14ac:dyDescent="0.3">
      <c r="A156" s="184" t="s">
        <v>272</v>
      </c>
      <c r="B156" s="184" t="s">
        <v>317</v>
      </c>
      <c r="C156" s="198" t="s">
        <v>318</v>
      </c>
      <c r="D156" s="201" t="s">
        <v>319</v>
      </c>
      <c r="E156" s="209" t="s">
        <v>320</v>
      </c>
      <c r="F156" s="205" t="s">
        <v>93</v>
      </c>
      <c r="G156" s="184" t="s">
        <v>321</v>
      </c>
      <c r="H156" s="100" t="s">
        <v>457</v>
      </c>
      <c r="I156" s="5">
        <v>3</v>
      </c>
      <c r="J156" s="75" t="b">
        <v>0</v>
      </c>
      <c r="K156" s="17"/>
      <c r="L156" s="4"/>
    </row>
    <row r="157" spans="1:12" ht="409.6" x14ac:dyDescent="0.3">
      <c r="A157" s="185"/>
      <c r="B157" s="185"/>
      <c r="C157" s="199"/>
      <c r="D157" s="203"/>
      <c r="E157" s="211"/>
      <c r="F157" s="207"/>
      <c r="G157" s="185"/>
      <c r="H157" s="102" t="s">
        <v>458</v>
      </c>
      <c r="I157" s="8">
        <v>2</v>
      </c>
      <c r="J157" s="78" t="b">
        <v>1</v>
      </c>
      <c r="K157" s="15" t="s">
        <v>512</v>
      </c>
      <c r="L157" s="7" t="s">
        <v>539</v>
      </c>
    </row>
    <row r="158" spans="1:12" ht="39.6" x14ac:dyDescent="0.3">
      <c r="A158" s="185"/>
      <c r="B158" s="185"/>
      <c r="C158" s="199"/>
      <c r="D158" s="203"/>
      <c r="E158" s="211"/>
      <c r="F158" s="207"/>
      <c r="G158" s="185"/>
      <c r="H158" s="102" t="s">
        <v>459</v>
      </c>
      <c r="I158" s="8">
        <v>1</v>
      </c>
      <c r="J158" s="76" t="b">
        <v>0</v>
      </c>
      <c r="K158" s="15"/>
      <c r="L158" s="7"/>
    </row>
    <row r="159" spans="1:12" ht="32.25" customHeight="1" x14ac:dyDescent="0.3">
      <c r="A159" s="185"/>
      <c r="B159" s="185"/>
      <c r="C159" s="199"/>
      <c r="D159" s="203"/>
      <c r="E159" s="211"/>
      <c r="F159" s="207"/>
      <c r="G159" s="185"/>
      <c r="H159" s="102" t="s">
        <v>398</v>
      </c>
      <c r="I159" s="8">
        <v>0</v>
      </c>
      <c r="J159" s="76" t="b">
        <v>0</v>
      </c>
      <c r="K159" s="15"/>
      <c r="L159" s="7"/>
    </row>
    <row r="160" spans="1:12" ht="75.75" customHeight="1" x14ac:dyDescent="0.3">
      <c r="A160" s="186"/>
      <c r="B160" s="186"/>
      <c r="C160" s="200"/>
      <c r="D160" s="204"/>
      <c r="E160" s="212"/>
      <c r="F160" s="208"/>
      <c r="G160" s="186"/>
      <c r="H160" s="101" t="s">
        <v>396</v>
      </c>
      <c r="I160" s="11" t="s">
        <v>385</v>
      </c>
      <c r="J160" s="77" t="b">
        <v>0</v>
      </c>
      <c r="K160" s="18"/>
      <c r="L160" s="10"/>
    </row>
    <row r="161" spans="1:12" ht="66" hidden="1" x14ac:dyDescent="0.3">
      <c r="A161" s="25" t="s">
        <v>272</v>
      </c>
      <c r="B161" s="25" t="s">
        <v>317</v>
      </c>
      <c r="C161" s="47" t="s">
        <v>322</v>
      </c>
      <c r="D161" s="67" t="s">
        <v>323</v>
      </c>
      <c r="E161" s="26" t="s">
        <v>324</v>
      </c>
      <c r="F161" s="25" t="s">
        <v>238</v>
      </c>
      <c r="G161" s="26"/>
      <c r="H161" s="26" t="s">
        <v>387</v>
      </c>
      <c r="I161" s="48" t="s">
        <v>103</v>
      </c>
      <c r="J161" s="91"/>
      <c r="K161" s="25"/>
      <c r="L161" s="26"/>
    </row>
    <row r="162" spans="1:12" ht="54" customHeight="1" x14ac:dyDescent="0.3">
      <c r="A162" s="25" t="s">
        <v>272</v>
      </c>
      <c r="B162" s="25" t="s">
        <v>317</v>
      </c>
      <c r="C162" s="47" t="s">
        <v>325</v>
      </c>
      <c r="D162" s="67" t="s">
        <v>326</v>
      </c>
      <c r="E162" s="26" t="s">
        <v>327</v>
      </c>
      <c r="F162" s="25" t="s">
        <v>238</v>
      </c>
      <c r="G162" s="26"/>
      <c r="H162" s="26" t="s">
        <v>387</v>
      </c>
      <c r="I162" s="48" t="s">
        <v>103</v>
      </c>
      <c r="J162" s="91" t="s">
        <v>513</v>
      </c>
      <c r="K162" s="15" t="s">
        <v>514</v>
      </c>
      <c r="L162" s="26"/>
    </row>
    <row r="163" spans="1:12" ht="409.6" x14ac:dyDescent="0.3">
      <c r="A163" s="25" t="s">
        <v>272</v>
      </c>
      <c r="B163" s="25" t="s">
        <v>317</v>
      </c>
      <c r="C163" s="47" t="s">
        <v>328</v>
      </c>
      <c r="D163" s="67" t="s">
        <v>329</v>
      </c>
      <c r="E163" s="26" t="s">
        <v>330</v>
      </c>
      <c r="F163" s="25" t="s">
        <v>238</v>
      </c>
      <c r="G163" s="26"/>
      <c r="H163" s="26" t="s">
        <v>387</v>
      </c>
      <c r="I163" s="48" t="s">
        <v>103</v>
      </c>
      <c r="J163" s="91" t="s">
        <v>515</v>
      </c>
      <c r="K163" s="15" t="s">
        <v>514</v>
      </c>
      <c r="L163" s="26"/>
    </row>
    <row r="164" spans="1:12" ht="39.6" x14ac:dyDescent="0.3">
      <c r="A164" s="184" t="s">
        <v>272</v>
      </c>
      <c r="B164" s="184" t="s">
        <v>317</v>
      </c>
      <c r="C164" s="198" t="s">
        <v>331</v>
      </c>
      <c r="D164" s="201" t="s">
        <v>332</v>
      </c>
      <c r="E164" s="209" t="s">
        <v>333</v>
      </c>
      <c r="F164" s="205" t="s">
        <v>93</v>
      </c>
      <c r="G164" s="190" t="s">
        <v>334</v>
      </c>
      <c r="H164" s="100" t="s">
        <v>399</v>
      </c>
      <c r="I164" s="5">
        <v>3</v>
      </c>
      <c r="J164" s="75" t="b">
        <v>0</v>
      </c>
      <c r="K164" s="17"/>
      <c r="L164" s="19"/>
    </row>
    <row r="165" spans="1:12" ht="39.6" x14ac:dyDescent="0.3">
      <c r="A165" s="185"/>
      <c r="B165" s="185"/>
      <c r="C165" s="199"/>
      <c r="D165" s="203"/>
      <c r="E165" s="211"/>
      <c r="F165" s="207"/>
      <c r="G165" s="191"/>
      <c r="H165" s="102" t="s">
        <v>400</v>
      </c>
      <c r="I165" s="8">
        <v>2</v>
      </c>
      <c r="J165" s="76" t="b">
        <v>0</v>
      </c>
      <c r="K165" s="15"/>
      <c r="L165" s="7"/>
    </row>
    <row r="166" spans="1:12" ht="409.6" x14ac:dyDescent="0.3">
      <c r="A166" s="185"/>
      <c r="B166" s="185"/>
      <c r="C166" s="199"/>
      <c r="D166" s="203"/>
      <c r="E166" s="211"/>
      <c r="F166" s="207"/>
      <c r="G166" s="191"/>
      <c r="H166" s="102" t="s">
        <v>402</v>
      </c>
      <c r="I166" s="8">
        <v>1</v>
      </c>
      <c r="J166" s="76" t="b">
        <v>1</v>
      </c>
      <c r="K166" s="15" t="s">
        <v>519</v>
      </c>
      <c r="L166" s="7" t="s">
        <v>540</v>
      </c>
    </row>
    <row r="167" spans="1:12" ht="26.4" x14ac:dyDescent="0.3">
      <c r="A167" s="185"/>
      <c r="B167" s="185"/>
      <c r="C167" s="199"/>
      <c r="D167" s="203"/>
      <c r="E167" s="211"/>
      <c r="F167" s="207"/>
      <c r="G167" s="191"/>
      <c r="H167" s="102" t="s">
        <v>401</v>
      </c>
      <c r="I167" s="8">
        <v>0</v>
      </c>
      <c r="J167" s="76" t="b">
        <v>0</v>
      </c>
      <c r="K167" s="15"/>
      <c r="L167" s="7"/>
    </row>
    <row r="168" spans="1:12" ht="30" customHeight="1" x14ac:dyDescent="0.3">
      <c r="A168" s="186"/>
      <c r="B168" s="186"/>
      <c r="C168" s="200"/>
      <c r="D168" s="204"/>
      <c r="E168" s="212"/>
      <c r="F168" s="208"/>
      <c r="G168" s="192"/>
      <c r="H168" s="101" t="s">
        <v>397</v>
      </c>
      <c r="I168" s="11" t="s">
        <v>385</v>
      </c>
      <c r="J168" s="80" t="b">
        <v>0</v>
      </c>
      <c r="K168" s="18"/>
      <c r="L168" s="10"/>
    </row>
    <row r="169" spans="1:12" ht="66" hidden="1" x14ac:dyDescent="0.3">
      <c r="A169" s="25" t="s">
        <v>272</v>
      </c>
      <c r="B169" s="25" t="s">
        <v>317</v>
      </c>
      <c r="C169" s="47" t="s">
        <v>335</v>
      </c>
      <c r="D169" s="67" t="s">
        <v>336</v>
      </c>
      <c r="E169" s="26" t="s">
        <v>324</v>
      </c>
      <c r="F169" s="25" t="s">
        <v>238</v>
      </c>
      <c r="G169" s="26"/>
      <c r="H169" s="26" t="s">
        <v>387</v>
      </c>
      <c r="I169" s="48" t="s">
        <v>103</v>
      </c>
      <c r="J169" s="91"/>
      <c r="K169" s="25"/>
      <c r="L169" s="26"/>
    </row>
    <row r="170" spans="1:12" ht="145.19999999999999" x14ac:dyDescent="0.3">
      <c r="A170" s="25" t="s">
        <v>272</v>
      </c>
      <c r="B170" s="25" t="s">
        <v>317</v>
      </c>
      <c r="C170" s="47" t="s">
        <v>337</v>
      </c>
      <c r="D170" s="67" t="s">
        <v>338</v>
      </c>
      <c r="E170" s="26" t="s">
        <v>327</v>
      </c>
      <c r="F170" s="25" t="s">
        <v>238</v>
      </c>
      <c r="G170" s="25" t="s">
        <v>339</v>
      </c>
      <c r="H170" s="26" t="s">
        <v>387</v>
      </c>
      <c r="I170" s="48" t="s">
        <v>103</v>
      </c>
      <c r="J170" s="91" t="s">
        <v>520</v>
      </c>
      <c r="K170" s="25" t="s">
        <v>521</v>
      </c>
      <c r="L170" s="26"/>
    </row>
    <row r="171" spans="1:12" ht="143.25" customHeight="1" x14ac:dyDescent="0.3">
      <c r="A171" s="25" t="s">
        <v>272</v>
      </c>
      <c r="B171" s="25" t="s">
        <v>317</v>
      </c>
      <c r="C171" s="47" t="s">
        <v>340</v>
      </c>
      <c r="D171" s="67" t="s">
        <v>341</v>
      </c>
      <c r="E171" s="26" t="s">
        <v>342</v>
      </c>
      <c r="F171" s="25" t="s">
        <v>238</v>
      </c>
      <c r="G171" s="26"/>
      <c r="H171" s="26" t="s">
        <v>387</v>
      </c>
      <c r="I171" s="48" t="s">
        <v>103</v>
      </c>
      <c r="J171" s="91" t="s">
        <v>523</v>
      </c>
      <c r="K171" s="25" t="s">
        <v>522</v>
      </c>
      <c r="L171" s="26"/>
    </row>
    <row r="172" spans="1:12" ht="24.75" customHeight="1" x14ac:dyDescent="0.3">
      <c r="A172" s="190" t="s">
        <v>272</v>
      </c>
      <c r="B172" s="190" t="s">
        <v>317</v>
      </c>
      <c r="C172" s="213">
        <v>16</v>
      </c>
      <c r="D172" s="234" t="s">
        <v>343</v>
      </c>
      <c r="E172" s="209" t="s">
        <v>344</v>
      </c>
      <c r="F172" s="226" t="s">
        <v>93</v>
      </c>
      <c r="G172" s="184" t="s">
        <v>345</v>
      </c>
      <c r="H172" s="19" t="s">
        <v>389</v>
      </c>
      <c r="I172" s="21">
        <v>3</v>
      </c>
      <c r="J172" s="87" t="b">
        <v>0</v>
      </c>
      <c r="K172" s="21"/>
      <c r="L172" s="181"/>
    </row>
    <row r="173" spans="1:12" ht="24.75" customHeight="1" x14ac:dyDescent="0.3">
      <c r="A173" s="191"/>
      <c r="B173" s="191"/>
      <c r="C173" s="214"/>
      <c r="D173" s="235"/>
      <c r="E173" s="211"/>
      <c r="F173" s="228"/>
      <c r="G173" s="185"/>
      <c r="H173" s="22" t="s">
        <v>346</v>
      </c>
      <c r="I173" s="23">
        <v>2</v>
      </c>
      <c r="J173" s="88" t="b">
        <v>1</v>
      </c>
      <c r="K173" s="23" t="s">
        <v>508</v>
      </c>
      <c r="L173" s="4" t="s">
        <v>510</v>
      </c>
    </row>
    <row r="174" spans="1:12" ht="24.75" customHeight="1" x14ac:dyDescent="0.3">
      <c r="A174" s="191"/>
      <c r="B174" s="191"/>
      <c r="C174" s="214"/>
      <c r="D174" s="235"/>
      <c r="E174" s="211"/>
      <c r="F174" s="228"/>
      <c r="G174" s="185"/>
      <c r="H174" s="22" t="s">
        <v>390</v>
      </c>
      <c r="I174" s="23">
        <v>1</v>
      </c>
      <c r="J174" s="88" t="b">
        <v>0</v>
      </c>
      <c r="K174" s="23"/>
      <c r="L174" s="22"/>
    </row>
    <row r="175" spans="1:12" ht="24.75" customHeight="1" x14ac:dyDescent="0.3">
      <c r="A175" s="192"/>
      <c r="B175" s="192"/>
      <c r="C175" s="215"/>
      <c r="D175" s="236"/>
      <c r="E175" s="212"/>
      <c r="F175" s="229"/>
      <c r="G175" s="186"/>
      <c r="H175" s="20" t="s">
        <v>347</v>
      </c>
      <c r="I175" s="11">
        <v>0</v>
      </c>
      <c r="J175" s="80" t="b">
        <v>0</v>
      </c>
      <c r="K175" s="16"/>
      <c r="L175" s="20"/>
    </row>
    <row r="176" spans="1:12" ht="24.75" customHeight="1" x14ac:dyDescent="0.3">
      <c r="A176" s="190" t="s">
        <v>272</v>
      </c>
      <c r="B176" s="190" t="s">
        <v>317</v>
      </c>
      <c r="C176" s="213">
        <v>17</v>
      </c>
      <c r="D176" s="234" t="s">
        <v>348</v>
      </c>
      <c r="E176" s="209" t="s">
        <v>349</v>
      </c>
      <c r="F176" s="226" t="s">
        <v>93</v>
      </c>
      <c r="G176" s="184" t="s">
        <v>345</v>
      </c>
      <c r="H176" s="19" t="s">
        <v>391</v>
      </c>
      <c r="I176" s="21">
        <v>3</v>
      </c>
      <c r="J176" s="87" t="b">
        <v>1</v>
      </c>
      <c r="K176" s="23" t="s">
        <v>508</v>
      </c>
      <c r="L176" s="22" t="s">
        <v>511</v>
      </c>
    </row>
    <row r="177" spans="1:12" ht="24.75" customHeight="1" x14ac:dyDescent="0.3">
      <c r="A177" s="191"/>
      <c r="B177" s="191"/>
      <c r="C177" s="214"/>
      <c r="D177" s="235"/>
      <c r="E177" s="211"/>
      <c r="F177" s="228"/>
      <c r="G177" s="185"/>
      <c r="H177" s="22" t="s">
        <v>350</v>
      </c>
      <c r="I177" s="23">
        <v>2</v>
      </c>
      <c r="J177" s="88" t="b">
        <v>0</v>
      </c>
      <c r="K177" s="23"/>
      <c r="L177" s="181"/>
    </row>
    <row r="178" spans="1:12" ht="24.75" customHeight="1" x14ac:dyDescent="0.3">
      <c r="A178" s="191"/>
      <c r="B178" s="191"/>
      <c r="C178" s="214"/>
      <c r="D178" s="235"/>
      <c r="E178" s="211"/>
      <c r="F178" s="228"/>
      <c r="G178" s="185"/>
      <c r="H178" s="22" t="s">
        <v>392</v>
      </c>
      <c r="I178" s="23">
        <v>1</v>
      </c>
      <c r="J178" s="88" t="b">
        <v>0</v>
      </c>
      <c r="K178" s="23"/>
      <c r="L178" s="22"/>
    </row>
    <row r="179" spans="1:12" ht="100.5" customHeight="1" x14ac:dyDescent="0.3">
      <c r="A179" s="192"/>
      <c r="B179" s="192"/>
      <c r="C179" s="215"/>
      <c r="D179" s="236"/>
      <c r="E179" s="212"/>
      <c r="F179" s="229"/>
      <c r="G179" s="186"/>
      <c r="H179" s="20" t="s">
        <v>347</v>
      </c>
      <c r="I179" s="11">
        <v>0</v>
      </c>
      <c r="J179" s="80" t="b">
        <v>0</v>
      </c>
      <c r="K179" s="16"/>
      <c r="L179" s="20"/>
    </row>
    <row r="180" spans="1:12" ht="39.6" x14ac:dyDescent="0.3">
      <c r="A180" s="190" t="s">
        <v>272</v>
      </c>
      <c r="B180" s="190" t="s">
        <v>317</v>
      </c>
      <c r="C180" s="213" t="s">
        <v>351</v>
      </c>
      <c r="D180" s="234" t="s">
        <v>352</v>
      </c>
      <c r="E180" s="237" t="s">
        <v>353</v>
      </c>
      <c r="F180" s="226" t="s">
        <v>93</v>
      </c>
      <c r="G180" s="184" t="s">
        <v>354</v>
      </c>
      <c r="H180" s="100" t="s">
        <v>355</v>
      </c>
      <c r="I180" s="21">
        <v>0</v>
      </c>
      <c r="J180" s="87" t="b">
        <v>0</v>
      </c>
      <c r="K180" s="21"/>
      <c r="L180" s="4"/>
    </row>
    <row r="181" spans="1:12" ht="79.2" x14ac:dyDescent="0.3">
      <c r="A181" s="191"/>
      <c r="B181" s="191"/>
      <c r="C181" s="214"/>
      <c r="D181" s="235"/>
      <c r="E181" s="238"/>
      <c r="F181" s="228"/>
      <c r="G181" s="185"/>
      <c r="H181" s="7" t="s">
        <v>356</v>
      </c>
      <c r="I181" s="23" t="s">
        <v>385</v>
      </c>
      <c r="J181" s="88" t="b">
        <v>1</v>
      </c>
      <c r="K181" s="23" t="s">
        <v>509</v>
      </c>
      <c r="L181" s="22" t="s">
        <v>516</v>
      </c>
    </row>
    <row r="182" spans="1:12" ht="26.4" x14ac:dyDescent="0.3">
      <c r="A182" s="192"/>
      <c r="B182" s="192"/>
      <c r="C182" s="215"/>
      <c r="D182" s="236"/>
      <c r="E182" s="239"/>
      <c r="F182" s="229"/>
      <c r="G182" s="186"/>
      <c r="H182" s="101" t="s">
        <v>357</v>
      </c>
      <c r="I182" s="16">
        <v>3</v>
      </c>
      <c r="J182" s="79" t="b">
        <v>0</v>
      </c>
      <c r="K182" s="16"/>
      <c r="L182" s="20"/>
    </row>
    <row r="183" spans="1:12" x14ac:dyDescent="0.3">
      <c r="A183" s="190" t="s">
        <v>272</v>
      </c>
      <c r="B183" s="190" t="s">
        <v>317</v>
      </c>
      <c r="C183" s="213" t="s">
        <v>358</v>
      </c>
      <c r="D183" s="234" t="s">
        <v>359</v>
      </c>
      <c r="E183" s="237" t="s">
        <v>360</v>
      </c>
      <c r="F183" s="226" t="s">
        <v>93</v>
      </c>
      <c r="G183" s="184" t="s">
        <v>354</v>
      </c>
      <c r="H183" s="4" t="s">
        <v>261</v>
      </c>
      <c r="I183" s="21">
        <v>1</v>
      </c>
      <c r="J183" s="87" t="b">
        <v>0</v>
      </c>
      <c r="K183" s="21"/>
      <c r="L183" s="4"/>
    </row>
    <row r="184" spans="1:12" ht="20.25" customHeight="1" x14ac:dyDescent="0.3">
      <c r="A184" s="191"/>
      <c r="B184" s="191"/>
      <c r="C184" s="214"/>
      <c r="D184" s="235"/>
      <c r="E184" s="238"/>
      <c r="F184" s="228"/>
      <c r="G184" s="185"/>
      <c r="H184" s="7" t="s">
        <v>361</v>
      </c>
      <c r="I184" s="23">
        <v>0</v>
      </c>
      <c r="J184" s="88" t="b">
        <v>1</v>
      </c>
      <c r="K184" s="23" t="s">
        <v>509</v>
      </c>
      <c r="L184" s="22" t="s">
        <v>517</v>
      </c>
    </row>
    <row r="185" spans="1:12" ht="123" customHeight="1" x14ac:dyDescent="0.3">
      <c r="A185" s="191"/>
      <c r="B185" s="191"/>
      <c r="C185" s="214"/>
      <c r="D185" s="235"/>
      <c r="E185" s="238"/>
      <c r="F185" s="228"/>
      <c r="G185" s="185"/>
      <c r="H185" s="7" t="s">
        <v>362</v>
      </c>
      <c r="I185" s="23">
        <v>2</v>
      </c>
      <c r="J185" s="88" t="b">
        <v>0</v>
      </c>
      <c r="K185" s="23"/>
      <c r="L185" s="16"/>
    </row>
    <row r="186" spans="1:12" ht="12.75" customHeight="1" x14ac:dyDescent="0.3">
      <c r="A186" s="205" t="s">
        <v>272</v>
      </c>
      <c r="B186" s="205" t="s">
        <v>317</v>
      </c>
      <c r="C186" s="230" t="s">
        <v>363</v>
      </c>
      <c r="D186" s="222" t="s">
        <v>364</v>
      </c>
      <c r="E186" s="209" t="s">
        <v>365</v>
      </c>
      <c r="F186" s="226" t="s">
        <v>173</v>
      </c>
      <c r="G186" s="184"/>
      <c r="H186" s="100" t="s">
        <v>415</v>
      </c>
      <c r="I186" s="5">
        <v>3</v>
      </c>
      <c r="J186" s="81" t="b">
        <v>0</v>
      </c>
      <c r="K186" s="17"/>
      <c r="L186" s="17"/>
    </row>
    <row r="187" spans="1:12" ht="28.5" customHeight="1" x14ac:dyDescent="0.3">
      <c r="A187" s="206"/>
      <c r="B187" s="206"/>
      <c r="C187" s="231"/>
      <c r="D187" s="223"/>
      <c r="E187" s="210"/>
      <c r="F187" s="227"/>
      <c r="G187" s="185"/>
      <c r="H187" s="108" t="s">
        <v>414</v>
      </c>
      <c r="I187" s="42">
        <v>2</v>
      </c>
      <c r="J187" s="90" t="b">
        <v>1</v>
      </c>
      <c r="K187" s="43" t="s">
        <v>287</v>
      </c>
      <c r="L187" s="43" t="s">
        <v>541</v>
      </c>
    </row>
    <row r="188" spans="1:12" ht="34.5" customHeight="1" x14ac:dyDescent="0.3">
      <c r="A188" s="206"/>
      <c r="B188" s="206"/>
      <c r="C188" s="231"/>
      <c r="D188" s="223"/>
      <c r="E188" s="210"/>
      <c r="F188" s="227"/>
      <c r="G188" s="185"/>
      <c r="H188" s="108" t="s">
        <v>413</v>
      </c>
      <c r="I188" s="42">
        <v>1</v>
      </c>
      <c r="J188" s="90" t="b">
        <v>0</v>
      </c>
      <c r="K188" s="43"/>
      <c r="L188" s="41"/>
    </row>
    <row r="189" spans="1:12" x14ac:dyDescent="0.3">
      <c r="A189" s="207"/>
      <c r="B189" s="207"/>
      <c r="C189" s="232"/>
      <c r="D189" s="224"/>
      <c r="E189" s="211"/>
      <c r="F189" s="228"/>
      <c r="G189" s="185"/>
      <c r="H189" s="7" t="s">
        <v>190</v>
      </c>
      <c r="I189" s="8">
        <v>0</v>
      </c>
      <c r="J189" s="78" t="b">
        <v>0</v>
      </c>
      <c r="K189" s="15"/>
      <c r="L189" s="7"/>
    </row>
    <row r="190" spans="1:12" ht="38.1" customHeight="1" x14ac:dyDescent="0.3">
      <c r="A190" s="208"/>
      <c r="B190" s="208"/>
      <c r="C190" s="233"/>
      <c r="D190" s="225"/>
      <c r="E190" s="212"/>
      <c r="F190" s="229"/>
      <c r="G190" s="186"/>
      <c r="H190" s="104" t="s">
        <v>408</v>
      </c>
      <c r="I190" s="11" t="s">
        <v>103</v>
      </c>
      <c r="J190" s="77" t="b">
        <v>0</v>
      </c>
      <c r="K190" s="18"/>
      <c r="L190" s="10"/>
    </row>
    <row r="191" spans="1:12" ht="57.6" hidden="1" customHeight="1" x14ac:dyDescent="0.3">
      <c r="A191" s="33" t="s">
        <v>272</v>
      </c>
      <c r="B191" s="33" t="s">
        <v>317</v>
      </c>
      <c r="C191" s="106" t="s">
        <v>366</v>
      </c>
      <c r="D191" s="107" t="s">
        <v>370</v>
      </c>
      <c r="E191" s="24" t="s">
        <v>406</v>
      </c>
      <c r="F191" s="44" t="s">
        <v>238</v>
      </c>
      <c r="G191" s="33"/>
      <c r="H191" s="48" t="s">
        <v>387</v>
      </c>
      <c r="I191" s="48" t="s">
        <v>103</v>
      </c>
      <c r="J191" s="109"/>
      <c r="K191" s="33"/>
      <c r="L191" s="24"/>
    </row>
    <row r="192" spans="1:12" x14ac:dyDescent="0.3">
      <c r="A192" s="205" t="s">
        <v>272</v>
      </c>
      <c r="B192" s="205" t="s">
        <v>317</v>
      </c>
      <c r="C192" s="230" t="s">
        <v>369</v>
      </c>
      <c r="D192" s="222" t="s">
        <v>367</v>
      </c>
      <c r="E192" s="209" t="s">
        <v>368</v>
      </c>
      <c r="F192" s="226" t="s">
        <v>173</v>
      </c>
      <c r="G192" s="184"/>
      <c r="H192" s="100" t="s">
        <v>412</v>
      </c>
      <c r="I192" s="5">
        <v>3</v>
      </c>
      <c r="J192" s="81" t="b">
        <v>0</v>
      </c>
      <c r="K192" s="17"/>
      <c r="L192" s="4"/>
    </row>
    <row r="193" spans="1:12" ht="26.4" x14ac:dyDescent="0.3">
      <c r="A193" s="206"/>
      <c r="B193" s="206"/>
      <c r="C193" s="231"/>
      <c r="D193" s="223"/>
      <c r="E193" s="210"/>
      <c r="F193" s="227"/>
      <c r="G193" s="185"/>
      <c r="H193" s="108" t="s">
        <v>411</v>
      </c>
      <c r="I193" s="42">
        <v>2</v>
      </c>
      <c r="J193" s="90" t="b">
        <v>0</v>
      </c>
      <c r="K193" s="43"/>
      <c r="L193" s="41"/>
    </row>
    <row r="194" spans="1:12" ht="39.6" x14ac:dyDescent="0.3">
      <c r="A194" s="206"/>
      <c r="B194" s="206"/>
      <c r="C194" s="231"/>
      <c r="D194" s="223"/>
      <c r="E194" s="210"/>
      <c r="F194" s="227"/>
      <c r="G194" s="185"/>
      <c r="H194" s="108" t="s">
        <v>410</v>
      </c>
      <c r="I194" s="42">
        <v>1</v>
      </c>
      <c r="J194" s="90" t="b">
        <v>0</v>
      </c>
      <c r="K194" s="43"/>
      <c r="L194" s="41"/>
    </row>
    <row r="195" spans="1:12" x14ac:dyDescent="0.3">
      <c r="A195" s="207"/>
      <c r="B195" s="207"/>
      <c r="C195" s="232"/>
      <c r="D195" s="224"/>
      <c r="E195" s="211"/>
      <c r="F195" s="228"/>
      <c r="G195" s="185"/>
      <c r="H195" s="7" t="s">
        <v>190</v>
      </c>
      <c r="I195" s="8">
        <v>0</v>
      </c>
      <c r="J195" s="78" t="b">
        <v>0</v>
      </c>
      <c r="K195" s="15"/>
      <c r="L195" s="7"/>
    </row>
    <row r="196" spans="1:12" ht="23.1" customHeight="1" x14ac:dyDescent="0.3">
      <c r="A196" s="208"/>
      <c r="B196" s="208"/>
      <c r="C196" s="233"/>
      <c r="D196" s="225"/>
      <c r="E196" s="212"/>
      <c r="F196" s="229"/>
      <c r="G196" s="186"/>
      <c r="H196" s="104" t="s">
        <v>407</v>
      </c>
      <c r="I196" s="11" t="s">
        <v>103</v>
      </c>
      <c r="J196" s="77" t="b">
        <v>1</v>
      </c>
      <c r="K196" s="18" t="s">
        <v>542</v>
      </c>
      <c r="L196" s="10" t="s">
        <v>543</v>
      </c>
    </row>
    <row r="197" spans="1:12" ht="51" hidden="1" customHeight="1" x14ac:dyDescent="0.3">
      <c r="A197" s="25" t="s">
        <v>272</v>
      </c>
      <c r="B197" s="25" t="s">
        <v>317</v>
      </c>
      <c r="C197" s="47" t="s">
        <v>404</v>
      </c>
      <c r="D197" s="69" t="s">
        <v>405</v>
      </c>
      <c r="E197" s="26" t="s">
        <v>409</v>
      </c>
      <c r="F197" s="55" t="s">
        <v>238</v>
      </c>
      <c r="G197" s="26"/>
      <c r="H197" s="48" t="s">
        <v>387</v>
      </c>
      <c r="I197" s="48" t="s">
        <v>103</v>
      </c>
      <c r="J197" s="91"/>
      <c r="K197" s="25"/>
      <c r="L197" s="26"/>
    </row>
    <row r="198" spans="1:12" ht="66" x14ac:dyDescent="0.3">
      <c r="A198" s="25" t="s">
        <v>55</v>
      </c>
      <c r="B198" s="25" t="s">
        <v>55</v>
      </c>
      <c r="C198" s="47">
        <v>20</v>
      </c>
      <c r="D198" s="69" t="s">
        <v>371</v>
      </c>
      <c r="E198" s="26" t="s">
        <v>372</v>
      </c>
      <c r="F198" s="55" t="s">
        <v>238</v>
      </c>
      <c r="G198" s="26"/>
      <c r="H198" s="48" t="s">
        <v>395</v>
      </c>
      <c r="I198" s="48" t="s">
        <v>103</v>
      </c>
      <c r="J198" s="91" t="s">
        <v>544</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35" priority="350">
      <formula>OR($J$2=TRUE,$J$3=TRUE,$J$4=TRUE,$J$5=TRUE,$J$6=TRUE,$J$7=TRUE,$J$8=TRUE,$J$9=TRUE)</formula>
    </cfRule>
  </conditionalFormatting>
  <conditionalFormatting sqref="A10:L12 A14:L14 A13:K13">
    <cfRule type="expression" dxfId="334" priority="351">
      <formula>OR($J$10=TRUE,$J$11=TRUE,$J$12=TRUE,$J$13=TRUE,$J$14=TRUE)</formula>
    </cfRule>
  </conditionalFormatting>
  <conditionalFormatting sqref="A15:L17 A19:L19 A18:K18">
    <cfRule type="expression" dxfId="333" priority="349">
      <formula>OR($J$15=TRUE,$J$16=TRUE,$J$17=TRUE,$J$18=TRUE,$J$19=TRUE)</formula>
    </cfRule>
  </conditionalFormatting>
  <conditionalFormatting sqref="A20:L24">
    <cfRule type="expression" dxfId="332" priority="269">
      <formula>OR($J$10=TRUE,$J$14=TRUE)</formula>
    </cfRule>
    <cfRule type="expression" dxfId="331" priority="348">
      <formula>OR($J$20=TRUE,$J$21=TRUE,$J$22=TRUE,$J$23=TRUE,$J$24=TRUE)</formula>
    </cfRule>
  </conditionalFormatting>
  <conditionalFormatting sqref="A25:L27 A29:L29 A28:K28">
    <cfRule type="expression" dxfId="330" priority="268">
      <formula>OR($J$15=TRUE,$J$19=TRUE)</formula>
    </cfRule>
    <cfRule type="expression" dxfId="329" priority="347">
      <formula>OR($J$25=TRUE,$J$26=TRUE,$J$27=TRUE,$J$28=TRUE,$J$29=TRUE)</formula>
    </cfRule>
  </conditionalFormatting>
  <conditionalFormatting sqref="A32:K33 A30:L31">
    <cfRule type="expression" dxfId="328" priority="346">
      <formula>OR($J$30=TRUE,$J$31=TRUE,$J$32=TRUE,$J$33=TRUE)</formula>
    </cfRule>
  </conditionalFormatting>
  <conditionalFormatting sqref="A34:L37">
    <cfRule type="expression" dxfId="327" priority="267">
      <formula>$J$33=TRUE</formula>
    </cfRule>
    <cfRule type="expression" dxfId="326" priority="345">
      <formula>OR($J$34=TRUE,$J$35=TRUE,$J$36=TRUE,$J$37=TRUE)</formula>
    </cfRule>
  </conditionalFormatting>
  <conditionalFormatting sqref="A38:J38 A39:L39 A40:K40 A41:L42">
    <cfRule type="expression" dxfId="325" priority="344">
      <formula>OR($J$38=TRUE,$J$39=TRUE,$J$40=TRUE,$J$41=TRUE,$J$42=TRUE)</formula>
    </cfRule>
  </conditionalFormatting>
  <conditionalFormatting sqref="A43:L43 A44:J44 L44 A45:L46">
    <cfRule type="expression" dxfId="324" priority="343">
      <formula>OR($J$43=TRUE,$J$44=TRUE,$J$45=TRUE,$J$46=TRUE)</formula>
    </cfRule>
  </conditionalFormatting>
  <conditionalFormatting sqref="A47:L51">
    <cfRule type="expression" dxfId="323" priority="342">
      <formula>$J$47&lt;&gt;""</formula>
    </cfRule>
  </conditionalFormatting>
  <conditionalFormatting sqref="A53:L54 A52:J52">
    <cfRule type="expression" dxfId="322" priority="341">
      <formula>OR($J$52=TRUE,$J$53=TRUE,$J$54=TRUE)</formula>
    </cfRule>
  </conditionalFormatting>
  <conditionalFormatting sqref="A55:L58 A59:J59">
    <cfRule type="expression" dxfId="321" priority="340">
      <formula>OR($J$55=TRUE,$J$56=TRUE,$J$57=TRUE,$J$58=TRUE,$J$59=TRUE)</formula>
    </cfRule>
  </conditionalFormatting>
  <conditionalFormatting sqref="A60:L62 A63:K63">
    <cfRule type="expression" dxfId="320" priority="265">
      <formula>OR($J$55=TRUE,$J$56=TRUE)</formula>
    </cfRule>
    <cfRule type="expression" dxfId="319" priority="339">
      <formula>OR($J$60=TRUE,$J$61=TRUE,$J$62=TRUE,$J$63=TRUE)</formula>
    </cfRule>
  </conditionalFormatting>
  <conditionalFormatting sqref="A64:L66">
    <cfRule type="expression" dxfId="318" priority="338">
      <formula>OR($J$64=TRUE,$J$65=TRUE,$J$66=TRUE)</formula>
    </cfRule>
  </conditionalFormatting>
  <conditionalFormatting sqref="A67:L68 A69:K69">
    <cfRule type="expression" dxfId="317" priority="337">
      <formula>OR($J$67=TRUE,$J$68=TRUE,$J$69=TRUE)</formula>
    </cfRule>
  </conditionalFormatting>
  <conditionalFormatting sqref="A71:L71 A70:K70">
    <cfRule type="expression" dxfId="316" priority="336">
      <formula>OR($J$70=TRUE,$J$71=TRUE)</formula>
    </cfRule>
  </conditionalFormatting>
  <conditionalFormatting sqref="A72:L75">
    <cfRule type="expression" dxfId="315" priority="335">
      <formula>OR($J$72=TRUE,$J$73=TRUE,$J$74=TRUE,$J$75=TRUE)</formula>
    </cfRule>
  </conditionalFormatting>
  <conditionalFormatting sqref="A76:L79">
    <cfRule type="expression" dxfId="314" priority="334">
      <formula>OR($J$76=TRUE,$J$77=TRUE,$J$78=TRUE,$J$79=TRUE)</formula>
    </cfRule>
  </conditionalFormatting>
  <conditionalFormatting sqref="A80:L83">
    <cfRule type="expression" dxfId="313" priority="333">
      <formula>OR($J$80=TRUE,$J$81=TRUE,$J$82=TRUE,$J$83=TRUE)</formula>
    </cfRule>
  </conditionalFormatting>
  <conditionalFormatting sqref="A84:L85">
    <cfRule type="expression" dxfId="312" priority="332">
      <formula>OR($J$84=TRUE,$J$85=TRUE)</formula>
    </cfRule>
  </conditionalFormatting>
  <conditionalFormatting sqref="A86:L90">
    <cfRule type="expression" dxfId="311" priority="331">
      <formula>OR($J$86=TRUE,$J$87=TRUE,$J$88=TRUE,$J$89=TRUE,$J$90=TRUE)</formula>
    </cfRule>
  </conditionalFormatting>
  <conditionalFormatting sqref="A91:L91">
    <cfRule type="expression" dxfId="310" priority="262">
      <formula>OR($J$86=TRUE,$J$90=TRUE)</formula>
    </cfRule>
    <cfRule type="expression" dxfId="309" priority="330">
      <formula>$J$91&lt;&gt;""</formula>
    </cfRule>
  </conditionalFormatting>
  <conditionalFormatting sqref="A92:L95">
    <cfRule type="expression" dxfId="308" priority="329">
      <formula>OR($J$92=TRUE,$J$93=TRUE,$J$94=TRUE,$J$95=TRUE)</formula>
    </cfRule>
  </conditionalFormatting>
  <conditionalFormatting sqref="A96:L98 A99:K99">
    <cfRule type="expression" dxfId="307" priority="328">
      <formula>OR($J$96=TRUE,$J$97=TRUE,$J$98=TRUE,$J$99=TRUE)</formula>
    </cfRule>
  </conditionalFormatting>
  <conditionalFormatting sqref="A100:L103">
    <cfRule type="expression" dxfId="306" priority="327">
      <formula>OR($J$100=TRUE,$J$101=TRUE,$J$102=TRUE,$J$103=TRUE)</formula>
    </cfRule>
  </conditionalFormatting>
  <conditionalFormatting sqref="A104:L106">
    <cfRule type="expression" dxfId="305" priority="326">
      <formula>OR($J$104=TRUE,$J$105=TRUE,$J$106=TRUE)</formula>
    </cfRule>
  </conditionalFormatting>
  <conditionalFormatting sqref="A108:L110 A107:J107 A113:L113 A111:J112 L111:L112 L107">
    <cfRule type="expression" dxfId="304" priority="258">
      <formula>$J$113&lt;&gt;""</formula>
    </cfRule>
    <cfRule type="expression" dxfId="303" priority="261">
      <formula>OR($J$104=TRUE,$J$106=TRUE)</formula>
    </cfRule>
    <cfRule type="expression" dxfId="302" priority="325">
      <formula>OR($J$107=TRUE,$J$108=TRUE,$J$109=TRUE,$J$110=TRUE,$J$111=TRUE,$J$112=TRUE,$J$113=TRUE)</formula>
    </cfRule>
  </conditionalFormatting>
  <conditionalFormatting sqref="A114:L118">
    <cfRule type="expression" dxfId="301" priority="324">
      <formula>OR($J$114=TRUE,$J$115=TRUE,$J$116=TRUE,$J$117=TRUE,$J$118=TRUE)</formula>
    </cfRule>
  </conditionalFormatting>
  <conditionalFormatting sqref="A119:L123">
    <cfRule type="expression" dxfId="300" priority="323">
      <formula>OR($J$119=TRUE,$J$120=TRUE,$J$121=TRUE,$J$122=TRUE,$J$123=TRUE)</formula>
    </cfRule>
  </conditionalFormatting>
  <conditionalFormatting sqref="A124:L128">
    <cfRule type="expression" dxfId="299" priority="322">
      <formula>OR($J$124=TRUE,$J$125=TRUE,$J$126=TRUE,$J$127=TRUE,$J$128=TRUE)</formula>
    </cfRule>
  </conditionalFormatting>
  <conditionalFormatting sqref="A133:L133 A132:K132 A129:L131">
    <cfRule type="expression" dxfId="298" priority="321">
      <formula>OR($J$129=TRUE,$J$130=TRUE,$J$131=TRUE,$J$132=TRUE,$J$133=TRUE)</formula>
    </cfRule>
  </conditionalFormatting>
  <conditionalFormatting sqref="A138:L138 A137:K137 A134:L136">
    <cfRule type="expression" dxfId="297" priority="320">
      <formula>OR($J$134=TRUE,$J$135=TRUE,$J$136=TRUE,$J$137=TRUE,$J$138=TRUE)</formula>
    </cfRule>
  </conditionalFormatting>
  <conditionalFormatting sqref="A139:L139">
    <cfRule type="expression" dxfId="296" priority="319">
      <formula>$J$139&lt;&gt;""</formula>
    </cfRule>
  </conditionalFormatting>
  <conditionalFormatting sqref="A140:L144">
    <cfRule type="expression" dxfId="295" priority="318">
      <formula>OR($J$140=TRUE,$J$141=TRUE,$J$142=TRUE,$J$143=TRUE,$J$144=TRUE)</formula>
    </cfRule>
  </conditionalFormatting>
  <conditionalFormatting sqref="A145:L145 A146:J146 A147:L149">
    <cfRule type="expression" dxfId="294" priority="317">
      <formula>OR($J$145=TRUE,$J$146=TRUE,$J$147=TRUE,$J$148=TRUE,$J$149=TRUE)</formula>
    </cfRule>
  </conditionalFormatting>
  <conditionalFormatting sqref="A150:L154">
    <cfRule type="expression" dxfId="293" priority="316">
      <formula>OR($J$150=TRUE,$J$151=TRUE,$J$152=TRUE,$J$153=TRUE,$J$154=TRUE)</formula>
    </cfRule>
  </conditionalFormatting>
  <conditionalFormatting sqref="A155:L155">
    <cfRule type="expression" dxfId="292" priority="315">
      <formula>$J$155&lt;&gt;""</formula>
    </cfRule>
  </conditionalFormatting>
  <conditionalFormatting sqref="A156:L160">
    <cfRule type="expression" dxfId="291" priority="314">
      <formula>OR($J$156=TRUE,$J$157=TRUE,$J$158=TRUE,$J$159=TRUE,$J$160=TRUE)</formula>
    </cfRule>
  </conditionalFormatting>
  <conditionalFormatting sqref="A161:L161">
    <cfRule type="expression" dxfId="290" priority="77">
      <formula>OR($J$157=TRUE,$J$158=TRUE,$J$159=TRUE)</formula>
    </cfRule>
    <cfRule type="expression" dxfId="289" priority="313">
      <formula>$J$161&lt;&gt;""</formula>
    </cfRule>
  </conditionalFormatting>
  <conditionalFormatting sqref="A162:J162 L162">
    <cfRule type="expression" dxfId="288" priority="312">
      <formula>$J$162&lt;&gt;""</formula>
    </cfRule>
  </conditionalFormatting>
  <conditionalFormatting sqref="A163:J163 L163">
    <cfRule type="expression" dxfId="287" priority="75">
      <formula>$J$156=TRUE</formula>
    </cfRule>
    <cfRule type="expression" dxfId="286" priority="311">
      <formula>$J$163&lt;&gt;""</formula>
    </cfRule>
  </conditionalFormatting>
  <conditionalFormatting sqref="A164:L168">
    <cfRule type="expression" dxfId="285" priority="310">
      <formula>OR($J$164=TRUE,$J$165=TRUE,$J$166=TRUE,$J$167=TRUE,$J$168=TRUE)</formula>
    </cfRule>
  </conditionalFormatting>
  <conditionalFormatting sqref="A169:L169">
    <cfRule type="expression" dxfId="284" priority="74">
      <formula>OR($J$165=TRUE,$J$166=TRUE,$J$167=TRUE)</formula>
    </cfRule>
    <cfRule type="expression" dxfId="283" priority="309">
      <formula>$J$169&lt;&gt;""</formula>
    </cfRule>
  </conditionalFormatting>
  <conditionalFormatting sqref="A170:L170">
    <cfRule type="expression" dxfId="282" priority="308">
      <formula>$J$170&lt;&gt;""</formula>
    </cfRule>
  </conditionalFormatting>
  <conditionalFormatting sqref="A171:L171">
    <cfRule type="expression" dxfId="281" priority="73">
      <formula>$J$164=TRUE</formula>
    </cfRule>
    <cfRule type="expression" dxfId="280" priority="307">
      <formula>$J$171&lt;&gt;""</formula>
    </cfRule>
  </conditionalFormatting>
  <conditionalFormatting sqref="A172:K172 A174:L175 A173:J173 L173">
    <cfRule type="expression" dxfId="279" priority="306">
      <formula>OR($J$172=TRUE,$J$173=TRUE,$J$174=TRUE,$J$175=TRUE)</formula>
    </cfRule>
  </conditionalFormatting>
  <conditionalFormatting sqref="A176:J176 A178:L179 A177:K177 L176">
    <cfRule type="expression" dxfId="278" priority="305">
      <formula>OR($J$176=TRUE,$J$177=TRUE,$J$178=TRUE,$J$179=TRUE)</formula>
    </cfRule>
  </conditionalFormatting>
  <conditionalFormatting sqref="A180:L182">
    <cfRule type="expression" dxfId="277" priority="304">
      <formula>OR($J$180=TRUE,$J$181=TRUE,$J$182=TRUE)</formula>
    </cfRule>
  </conditionalFormatting>
  <conditionalFormatting sqref="A183:L183 A185:L185 A184:J184 L184">
    <cfRule type="expression" dxfId="276" priority="260">
      <formula>OR($J$180=TRUE,$J$182=TRUE)</formula>
    </cfRule>
    <cfRule type="expression" dxfId="275" priority="303">
      <formula>OR($J$183=TRUE,$J$184=TRUE,$J$185=TRUE)</formula>
    </cfRule>
  </conditionalFormatting>
  <conditionalFormatting sqref="K2">
    <cfRule type="expression" dxfId="274" priority="298">
      <formula>AND($J$2=TRUE,$K$2="")</formula>
    </cfRule>
  </conditionalFormatting>
  <conditionalFormatting sqref="K3">
    <cfRule type="expression" dxfId="273" priority="297">
      <formula>AND($J$3=TRUE,$K$3="")</formula>
    </cfRule>
  </conditionalFormatting>
  <conditionalFormatting sqref="K4">
    <cfRule type="expression" dxfId="272" priority="296">
      <formula>AND($J$4=TRUE,$K$4="")</formula>
    </cfRule>
  </conditionalFormatting>
  <conditionalFormatting sqref="K5">
    <cfRule type="expression" dxfId="271" priority="295">
      <formula>AND($J$5=TRUE,$K$5="")</formula>
    </cfRule>
  </conditionalFormatting>
  <conditionalFormatting sqref="K6">
    <cfRule type="expression" dxfId="270" priority="294">
      <formula>AND($J$6=TRUE,$K$6="")</formula>
    </cfRule>
  </conditionalFormatting>
  <conditionalFormatting sqref="K7">
    <cfRule type="expression" dxfId="269" priority="293">
      <formula>AND($J$7=TRUE,$K$7="")</formula>
    </cfRule>
  </conditionalFormatting>
  <conditionalFormatting sqref="K8">
    <cfRule type="expression" dxfId="268" priority="292">
      <formula>AND($J$8=TRUE,$K$8="")</formula>
    </cfRule>
  </conditionalFormatting>
  <conditionalFormatting sqref="K9">
    <cfRule type="expression" dxfId="267" priority="291">
      <formula>AND($J$9=TRUE,$K$9="")</formula>
    </cfRule>
  </conditionalFormatting>
  <conditionalFormatting sqref="K10">
    <cfRule type="expression" dxfId="266" priority="290">
      <formula>AND($J$10=TRUE,$K$10="")</formula>
    </cfRule>
  </conditionalFormatting>
  <conditionalFormatting sqref="K11">
    <cfRule type="expression" dxfId="265" priority="289">
      <formula>AND($J$11=TRUE,$K$11="")</formula>
    </cfRule>
  </conditionalFormatting>
  <conditionalFormatting sqref="K12">
    <cfRule type="expression" dxfId="264" priority="288">
      <formula>AND($J$12=TRUE,$K$12="")</formula>
    </cfRule>
  </conditionalFormatting>
  <conditionalFormatting sqref="K13">
    <cfRule type="expression" dxfId="263" priority="287">
      <formula>AND($J$13=TRUE,$K$13="")</formula>
    </cfRule>
  </conditionalFormatting>
  <conditionalFormatting sqref="K14">
    <cfRule type="expression" dxfId="262" priority="286">
      <formula>AND($J$14=TRUE,$K$14="")</formula>
    </cfRule>
  </conditionalFormatting>
  <conditionalFormatting sqref="K15">
    <cfRule type="expression" dxfId="261" priority="285">
      <formula>AND($J$15=TRUE,$K$15="")</formula>
    </cfRule>
  </conditionalFormatting>
  <conditionalFormatting sqref="K16">
    <cfRule type="expression" dxfId="260" priority="284">
      <formula>AND($J$16=TRUE,$K$16="")</formula>
    </cfRule>
  </conditionalFormatting>
  <conditionalFormatting sqref="K17">
    <cfRule type="expression" dxfId="259" priority="283">
      <formula>AND($J$17=TRUE,$K$17="")</formula>
    </cfRule>
  </conditionalFormatting>
  <conditionalFormatting sqref="K18">
    <cfRule type="expression" dxfId="258" priority="282">
      <formula>AND($J$18=TRUE,$K$18="")</formula>
    </cfRule>
  </conditionalFormatting>
  <conditionalFormatting sqref="K19">
    <cfRule type="expression" dxfId="257" priority="281">
      <formula>AND($J$19=TRUE,$K$19="")</formula>
    </cfRule>
  </conditionalFormatting>
  <conditionalFormatting sqref="K20">
    <cfRule type="expression" dxfId="256" priority="280">
      <formula>AND($J$20=TRUE,$K$20="")</formula>
    </cfRule>
  </conditionalFormatting>
  <conditionalFormatting sqref="K21:K22">
    <cfRule type="expression" dxfId="255" priority="279">
      <formula>AND($J$21=TRUE,$K$21="")</formula>
    </cfRule>
  </conditionalFormatting>
  <conditionalFormatting sqref="K23">
    <cfRule type="expression" dxfId="254" priority="278">
      <formula>AND($J$22=TRUE,$K$23="")</formula>
    </cfRule>
  </conditionalFormatting>
  <conditionalFormatting sqref="K24">
    <cfRule type="expression" dxfId="253" priority="276">
      <formula>AND($J$24=TRUE,$K$24="")</formula>
    </cfRule>
  </conditionalFormatting>
  <conditionalFormatting sqref="K25">
    <cfRule type="expression" dxfId="252" priority="275">
      <formula>AND($J$25=TRUE,$K$25="")</formula>
    </cfRule>
  </conditionalFormatting>
  <conditionalFormatting sqref="K26">
    <cfRule type="expression" dxfId="251" priority="274">
      <formula>AND($J$26=TRUE,$K$26="")</formula>
    </cfRule>
  </conditionalFormatting>
  <conditionalFormatting sqref="K27">
    <cfRule type="expression" dxfId="250" priority="273">
      <formula>AND($J$27=TRUE,$K$27="")</formula>
    </cfRule>
  </conditionalFormatting>
  <conditionalFormatting sqref="K28">
    <cfRule type="expression" dxfId="249" priority="272">
      <formula>AND($J$28=TRUE,$K$28="")</formula>
    </cfRule>
  </conditionalFormatting>
  <conditionalFormatting sqref="K29">
    <cfRule type="expression" dxfId="248" priority="271">
      <formula>AND($J$29=TRUE,$K$29="")</formula>
    </cfRule>
  </conditionalFormatting>
  <conditionalFormatting sqref="A53:L58 A34:L37 A52:J52 A60:L62 A59:J59 A64:L68 A63:K63 A69:K70 A32:K33 A30:L31 A132:K132 A114:L131 A137:K137 A133:L136 A138:L145 A146:J146 A147:L155 A71:L91">
    <cfRule type="expression" dxfId="247" priority="270">
      <formula>OR($J$2=TRUE,$J$9=TRUE)</formula>
    </cfRule>
  </conditionalFormatting>
  <conditionalFormatting sqref="A43:L43 A44:J44 L44 A45:L51">
    <cfRule type="expression" dxfId="246" priority="266">
      <formula>$J$38=TRUE</formula>
    </cfRule>
  </conditionalFormatting>
  <conditionalFormatting sqref="A72:L83">
    <cfRule type="expression" dxfId="245" priority="264">
      <formula>$J$71=TRUE</formula>
    </cfRule>
  </conditionalFormatting>
  <conditionalFormatting sqref="A76:L83">
    <cfRule type="expression" dxfId="244" priority="263">
      <formula>$J$72=TRUE</formula>
    </cfRule>
  </conditionalFormatting>
  <conditionalFormatting sqref="K30">
    <cfRule type="expression" dxfId="243" priority="257">
      <formula>AND($J$30=TRUE,$K$30="")</formula>
    </cfRule>
  </conditionalFormatting>
  <conditionalFormatting sqref="K31">
    <cfRule type="expression" dxfId="242" priority="256">
      <formula>AND($J$31=TRUE,$K$31="")</formula>
    </cfRule>
  </conditionalFormatting>
  <conditionalFormatting sqref="K32">
    <cfRule type="expression" dxfId="241" priority="255">
      <formula>AND($J$32=TRUE,$K$32="")</formula>
    </cfRule>
  </conditionalFormatting>
  <conditionalFormatting sqref="K33">
    <cfRule type="expression" dxfId="240" priority="254">
      <formula>AND($J$33=TRUE,$K$33="")</formula>
    </cfRule>
  </conditionalFormatting>
  <conditionalFormatting sqref="K34">
    <cfRule type="expression" dxfId="239" priority="253">
      <formula>AND($J$34=TRUE,$K$34="")</formula>
    </cfRule>
  </conditionalFormatting>
  <conditionalFormatting sqref="K35">
    <cfRule type="expression" dxfId="238" priority="252">
      <formula>AND($J$35=TRUE,$K$35="")</formula>
    </cfRule>
  </conditionalFormatting>
  <conditionalFormatting sqref="K36">
    <cfRule type="expression" dxfId="237" priority="251">
      <formula>AND($J$36=TRUE,$K$36="")</formula>
    </cfRule>
  </conditionalFormatting>
  <conditionalFormatting sqref="K37">
    <cfRule type="expression" dxfId="236" priority="250">
      <formula>AND($J$37=TRUE,$K$37="")</formula>
    </cfRule>
  </conditionalFormatting>
  <conditionalFormatting sqref="K39">
    <cfRule type="expression" dxfId="235" priority="248">
      <formula>AND($J$39=TRUE,$K$39="")</formula>
    </cfRule>
  </conditionalFormatting>
  <conditionalFormatting sqref="K40">
    <cfRule type="expression" dxfId="234" priority="247">
      <formula>AND($J$40=TRUE,$K$40="")</formula>
    </cfRule>
  </conditionalFormatting>
  <conditionalFormatting sqref="K41">
    <cfRule type="expression" dxfId="233" priority="246">
      <formula>AND($J$41=TRUE,$K$41="")</formula>
    </cfRule>
  </conditionalFormatting>
  <conditionalFormatting sqref="K42">
    <cfRule type="expression" dxfId="232" priority="245">
      <formula>AND($J$42=TRUE,$K$42="")</formula>
    </cfRule>
  </conditionalFormatting>
  <conditionalFormatting sqref="K43">
    <cfRule type="expression" dxfId="231" priority="244">
      <formula>AND($J$43=TRUE,$K$43="")</formula>
    </cfRule>
  </conditionalFormatting>
  <conditionalFormatting sqref="K45">
    <cfRule type="expression" dxfId="230" priority="243">
      <formula>AND($J$44=TRUE,$K$45="")</formula>
    </cfRule>
  </conditionalFormatting>
  <conditionalFormatting sqref="K46">
    <cfRule type="expression" dxfId="229" priority="241">
      <formula>AND($J$46=TRUE,$K$46="")</formula>
    </cfRule>
  </conditionalFormatting>
  <conditionalFormatting sqref="K53">
    <cfRule type="expression" dxfId="228" priority="239">
      <formula>AND($J$53=TRUE,$K$53="")</formula>
    </cfRule>
  </conditionalFormatting>
  <conditionalFormatting sqref="K54">
    <cfRule type="expression" dxfId="227" priority="238">
      <formula>AND($J$54=TRUE,$K$54="")</formula>
    </cfRule>
  </conditionalFormatting>
  <conditionalFormatting sqref="K55">
    <cfRule type="expression" dxfId="226" priority="237">
      <formula>AND($J$55=TRUE,$K$55="")</formula>
    </cfRule>
  </conditionalFormatting>
  <conditionalFormatting sqref="K56">
    <cfRule type="expression" dxfId="225" priority="236">
      <formula>AND($J$56=TRUE,$K$56="")</formula>
    </cfRule>
  </conditionalFormatting>
  <conditionalFormatting sqref="K57">
    <cfRule type="expression" dxfId="224" priority="235">
      <formula>AND($J$57=TRUE,$K$57="")</formula>
    </cfRule>
  </conditionalFormatting>
  <conditionalFormatting sqref="K58">
    <cfRule type="expression" dxfId="223" priority="234">
      <formula>AND($J$58=TRUE,$K$58="")</formula>
    </cfRule>
  </conditionalFormatting>
  <conditionalFormatting sqref="K60">
    <cfRule type="expression" dxfId="222" priority="232">
      <formula>AND($J$60=TRUE,$K$60="")</formula>
    </cfRule>
  </conditionalFormatting>
  <conditionalFormatting sqref="K61">
    <cfRule type="expression" dxfId="221" priority="231">
      <formula>AND($J$61=TRUE,$K$61="")</formula>
    </cfRule>
  </conditionalFormatting>
  <conditionalFormatting sqref="K62">
    <cfRule type="expression" dxfId="220" priority="230">
      <formula>AND($J$62=TRUE,$K$62="")</formula>
    </cfRule>
  </conditionalFormatting>
  <conditionalFormatting sqref="K63">
    <cfRule type="expression" dxfId="219" priority="229">
      <formula>AND($J$63=TRUE,$K$63="")</formula>
    </cfRule>
  </conditionalFormatting>
  <conditionalFormatting sqref="K64">
    <cfRule type="expression" dxfId="218" priority="228">
      <formula>AND($J$64=TRUE,$K$64="")</formula>
    </cfRule>
  </conditionalFormatting>
  <conditionalFormatting sqref="K65">
    <cfRule type="expression" dxfId="217" priority="227">
      <formula>AND($J$65=TRUE,$K$65="")</formula>
    </cfRule>
  </conditionalFormatting>
  <conditionalFormatting sqref="K66">
    <cfRule type="expression" dxfId="216" priority="226">
      <formula>AND($J$66=TRUE,$K$66="")</formula>
    </cfRule>
  </conditionalFormatting>
  <conditionalFormatting sqref="K67">
    <cfRule type="expression" dxfId="215" priority="225">
      <formula>AND($J$67=TRUE,$K$67="")</formula>
    </cfRule>
  </conditionalFormatting>
  <conditionalFormatting sqref="K68">
    <cfRule type="expression" dxfId="214" priority="224">
      <formula>AND($J$68=TRUE,$K$68="")</formula>
    </cfRule>
  </conditionalFormatting>
  <conditionalFormatting sqref="K69">
    <cfRule type="expression" dxfId="213" priority="223">
      <formula>AND($J$69=TRUE,$K$69="")</formula>
    </cfRule>
  </conditionalFormatting>
  <conditionalFormatting sqref="K70">
    <cfRule type="expression" dxfId="212" priority="222">
      <formula>AND($J$70=TRUE,$K$70="")</formula>
    </cfRule>
  </conditionalFormatting>
  <conditionalFormatting sqref="K71">
    <cfRule type="expression" dxfId="211" priority="221">
      <formula>AND($J$71=TRUE,$K$71="")</formula>
    </cfRule>
  </conditionalFormatting>
  <conditionalFormatting sqref="K72">
    <cfRule type="expression" dxfId="210" priority="220">
      <formula>AND($J$72=TRUE,$K$72="")</formula>
    </cfRule>
  </conditionalFormatting>
  <conditionalFormatting sqref="K73">
    <cfRule type="expression" dxfId="209" priority="219">
      <formula>AND($J$73=TRUE,$K$73="")</formula>
    </cfRule>
  </conditionalFormatting>
  <conditionalFormatting sqref="K74">
    <cfRule type="expression" dxfId="208" priority="218">
      <formula>AND($J$74=TRUE,$K$74="")</formula>
    </cfRule>
  </conditionalFormatting>
  <conditionalFormatting sqref="K75">
    <cfRule type="expression" dxfId="207" priority="217">
      <formula>AND($J$75=TRUE,$K$75="")</formula>
    </cfRule>
  </conditionalFormatting>
  <conditionalFormatting sqref="K76">
    <cfRule type="expression" dxfId="206" priority="216">
      <formula>AND($J$76=TRUE,$K$76="")</formula>
    </cfRule>
  </conditionalFormatting>
  <conditionalFormatting sqref="K77">
    <cfRule type="expression" dxfId="205" priority="215">
      <formula>AND($J$77=TRUE,$K$77="")</formula>
    </cfRule>
  </conditionalFormatting>
  <conditionalFormatting sqref="K78">
    <cfRule type="expression" dxfId="204" priority="214">
      <formula>AND($J$78=TRUE,$K$78="")</formula>
    </cfRule>
  </conditionalFormatting>
  <conditionalFormatting sqref="K79">
    <cfRule type="expression" dxfId="203" priority="213">
      <formula>AND($J$79=TRUE,$K$79="")</formula>
    </cfRule>
  </conditionalFormatting>
  <conditionalFormatting sqref="K80">
    <cfRule type="expression" dxfId="202" priority="212">
      <formula>AND($J$80=TRUE,$K$80="")</formula>
    </cfRule>
  </conditionalFormatting>
  <conditionalFormatting sqref="K81">
    <cfRule type="expression" dxfId="201" priority="211">
      <formula>AND($J$81=TRUE,$K$81="")</formula>
    </cfRule>
  </conditionalFormatting>
  <conditionalFormatting sqref="K82">
    <cfRule type="expression" dxfId="200" priority="210">
      <formula>AND($J$82=TRUE,$K$82="")</formula>
    </cfRule>
  </conditionalFormatting>
  <conditionalFormatting sqref="K83">
    <cfRule type="expression" dxfId="199" priority="209">
      <formula>AND($J$83=TRUE,$K$83="")</formula>
    </cfRule>
  </conditionalFormatting>
  <conditionalFormatting sqref="K84">
    <cfRule type="expression" dxfId="198" priority="208">
      <formula>AND($J$84=TRUE,$K$84="")</formula>
    </cfRule>
  </conditionalFormatting>
  <conditionalFormatting sqref="K85">
    <cfRule type="expression" dxfId="197" priority="207">
      <formula>AND($J$85=TRUE,$K$85="")</formula>
    </cfRule>
  </conditionalFormatting>
  <conditionalFormatting sqref="K86">
    <cfRule type="expression" dxfId="196" priority="206">
      <formula>AND($J$86=TRUE,$K$86="")</formula>
    </cfRule>
  </conditionalFormatting>
  <conditionalFormatting sqref="K87">
    <cfRule type="expression" dxfId="195" priority="205">
      <formula>AND($J$87=TRUE,$K$87="")</formula>
    </cfRule>
  </conditionalFormatting>
  <conditionalFormatting sqref="K88">
    <cfRule type="expression" dxfId="194" priority="204">
      <formula>AND($J$88=TRUE,$K$88="")</formula>
    </cfRule>
  </conditionalFormatting>
  <conditionalFormatting sqref="K89">
    <cfRule type="expression" dxfId="193" priority="203">
      <formula>AND($J$89=TRUE,$K$89="")</formula>
    </cfRule>
  </conditionalFormatting>
  <conditionalFormatting sqref="K90">
    <cfRule type="expression" dxfId="192" priority="202">
      <formula>AND($J$90=TRUE,$K$90="")</formula>
    </cfRule>
  </conditionalFormatting>
  <conditionalFormatting sqref="K92">
    <cfRule type="expression" dxfId="191" priority="198">
      <formula>AND($J$92=TRUE,$K$92="")</formula>
    </cfRule>
  </conditionalFormatting>
  <conditionalFormatting sqref="K93">
    <cfRule type="expression" dxfId="190" priority="197">
      <formula>AND($J$93=TRUE,$K$93="")</formula>
    </cfRule>
  </conditionalFormatting>
  <conditionalFormatting sqref="K94">
    <cfRule type="expression" dxfId="189" priority="196">
      <formula>AND($J$94=TRUE,$K$94="")</formula>
    </cfRule>
  </conditionalFormatting>
  <conditionalFormatting sqref="K95">
    <cfRule type="expression" dxfId="188" priority="195">
      <formula>AND($J$95=TRUE,$K$95="")</formula>
    </cfRule>
  </conditionalFormatting>
  <conditionalFormatting sqref="K96">
    <cfRule type="expression" dxfId="187" priority="194">
      <formula>AND($J$96=TRUE,$K$96="")</formula>
    </cfRule>
  </conditionalFormatting>
  <conditionalFormatting sqref="K97">
    <cfRule type="expression" dxfId="186" priority="193">
      <formula>AND($J$97=TRUE,$K$97="")</formula>
    </cfRule>
  </conditionalFormatting>
  <conditionalFormatting sqref="K98">
    <cfRule type="expression" dxfId="185" priority="192">
      <formula>AND($J$98=TRUE,$K$98="")</formula>
    </cfRule>
  </conditionalFormatting>
  <conditionalFormatting sqref="K99">
    <cfRule type="expression" dxfId="184" priority="191">
      <formula>AND($J$99=TRUE,$K$99="")</formula>
    </cfRule>
  </conditionalFormatting>
  <conditionalFormatting sqref="K100">
    <cfRule type="expression" dxfId="183" priority="190">
      <formula>AND($J$100=TRUE,$K$100="")</formula>
    </cfRule>
  </conditionalFormatting>
  <conditionalFormatting sqref="K101">
    <cfRule type="expression" dxfId="182" priority="189">
      <formula>AND($J$101=TRUE,$K$101="")</formula>
    </cfRule>
  </conditionalFormatting>
  <conditionalFormatting sqref="K102">
    <cfRule type="expression" dxfId="181" priority="188">
      <formula>AND($J$102=TRUE,$K$102="")</formula>
    </cfRule>
  </conditionalFormatting>
  <conditionalFormatting sqref="K103">
    <cfRule type="expression" dxfId="180" priority="187">
      <formula>AND($J$103=TRUE,$K$103="")</formula>
    </cfRule>
  </conditionalFormatting>
  <conditionalFormatting sqref="K104">
    <cfRule type="expression" dxfId="179" priority="186">
      <formula>AND($J$104=TRUE,$K$104="")</formula>
    </cfRule>
  </conditionalFormatting>
  <conditionalFormatting sqref="K105">
    <cfRule type="expression" dxfId="178" priority="185">
      <formula>AND($J$105=TRUE,$K$105="")</formula>
    </cfRule>
  </conditionalFormatting>
  <conditionalFormatting sqref="K106">
    <cfRule type="expression" dxfId="177" priority="184">
      <formula>AND($J$106=TRUE,$K$106="")</formula>
    </cfRule>
  </conditionalFormatting>
  <conditionalFormatting sqref="K108">
    <cfRule type="expression" dxfId="176" priority="182">
      <formula>AND($J$108=TRUE,$K$108="")</formula>
    </cfRule>
  </conditionalFormatting>
  <conditionalFormatting sqref="K109">
    <cfRule type="expression" dxfId="175" priority="181">
      <formula>AND($J$109=TRUE,$K$109="")</formula>
    </cfRule>
  </conditionalFormatting>
  <conditionalFormatting sqref="K110">
    <cfRule type="expression" dxfId="174" priority="180">
      <formula>AND($J$110=TRUE,$K$110="")</formula>
    </cfRule>
  </conditionalFormatting>
  <conditionalFormatting sqref="K114">
    <cfRule type="expression" dxfId="173" priority="177">
      <formula>AND($J$114=TRUE,$K$114="")</formula>
    </cfRule>
  </conditionalFormatting>
  <conditionalFormatting sqref="K115">
    <cfRule type="expression" dxfId="172" priority="176">
      <formula>AND($J$115=TRUE,$K$115="")</formula>
    </cfRule>
  </conditionalFormatting>
  <conditionalFormatting sqref="K116">
    <cfRule type="expression" dxfId="171" priority="175">
      <formula>AND($J$116=TRUE,$K$116="")</formula>
    </cfRule>
  </conditionalFormatting>
  <conditionalFormatting sqref="K117">
    <cfRule type="expression" dxfId="170" priority="174">
      <formula>AND($J$117=TRUE,$K$117="")</formula>
    </cfRule>
  </conditionalFormatting>
  <conditionalFormatting sqref="K118">
    <cfRule type="expression" dxfId="169" priority="173">
      <formula>AND($J$118=TRUE,$K$118="")</formula>
    </cfRule>
  </conditionalFormatting>
  <conditionalFormatting sqref="K119">
    <cfRule type="expression" dxfId="168" priority="172">
      <formula>AND($J$119=TRUE,$K$119="")</formula>
    </cfRule>
  </conditionalFormatting>
  <conditionalFormatting sqref="K120">
    <cfRule type="expression" dxfId="167" priority="170">
      <formula>AND($J$120=TRUE,$K$120="")</formula>
    </cfRule>
    <cfRule type="expression" dxfId="166" priority="171">
      <formula>AND($J$120=TRUE,$K$120="")</formula>
    </cfRule>
  </conditionalFormatting>
  <conditionalFormatting sqref="K121">
    <cfRule type="expression" dxfId="165" priority="169">
      <formula>AND($J$121=TRUE,$K$121="")</formula>
    </cfRule>
  </conditionalFormatting>
  <conditionalFormatting sqref="K122">
    <cfRule type="expression" dxfId="164" priority="168">
      <formula>AND($J$122=TRUE,$K$122="")</formula>
    </cfRule>
  </conditionalFormatting>
  <conditionalFormatting sqref="K123">
    <cfRule type="expression" dxfId="163" priority="167">
      <formula>AND($J$123=TRUE,$K$123="")</formula>
    </cfRule>
  </conditionalFormatting>
  <conditionalFormatting sqref="K124">
    <cfRule type="expression" dxfId="162" priority="166">
      <formula>AND($J$124=TRUE,$K$124="")</formula>
    </cfRule>
  </conditionalFormatting>
  <conditionalFormatting sqref="K125">
    <cfRule type="expression" dxfId="161" priority="165">
      <formula>AND($J$125=TRUE,$K$125="")</formula>
    </cfRule>
  </conditionalFormatting>
  <conditionalFormatting sqref="K126">
    <cfRule type="expression" dxfId="160" priority="164">
      <formula>AND($J$126=TRUE,$K$126="")</formula>
    </cfRule>
  </conditionalFormatting>
  <conditionalFormatting sqref="K127">
    <cfRule type="expression" dxfId="159" priority="163">
      <formula>AND($J$127=TRUE,$K$127="")</formula>
    </cfRule>
  </conditionalFormatting>
  <conditionalFormatting sqref="K128">
    <cfRule type="expression" dxfId="158" priority="162">
      <formula>AND($J$128=TRUE,$K$128="")</formula>
    </cfRule>
  </conditionalFormatting>
  <conditionalFormatting sqref="K129">
    <cfRule type="expression" dxfId="157" priority="161">
      <formula>AND($J$129=TRUE,$K$129="")</formula>
    </cfRule>
  </conditionalFormatting>
  <conditionalFormatting sqref="K130">
    <cfRule type="expression" dxfId="156" priority="160">
      <formula>AND($J$130=TRUE,$K$130="")</formula>
    </cfRule>
  </conditionalFormatting>
  <conditionalFormatting sqref="K131">
    <cfRule type="expression" dxfId="155" priority="159">
      <formula>AND($J$131=TRUE,$K$131="")</formula>
    </cfRule>
  </conditionalFormatting>
  <conditionalFormatting sqref="K132">
    <cfRule type="expression" dxfId="154" priority="158">
      <formula>AND($J$132=TRUE,$K$132="")</formula>
    </cfRule>
  </conditionalFormatting>
  <conditionalFormatting sqref="K133">
    <cfRule type="expression" dxfId="153" priority="157">
      <formula>AND($J$133=TRUE,$K$133="")</formula>
    </cfRule>
  </conditionalFormatting>
  <conditionalFormatting sqref="K134">
    <cfRule type="expression" dxfId="152" priority="156">
      <formula>AND($J$134=TRUE,$K$134="")</formula>
    </cfRule>
  </conditionalFormatting>
  <conditionalFormatting sqref="K135">
    <cfRule type="expression" dxfId="151" priority="155">
      <formula>AND($J$135=TRUE,$K$135="")</formula>
    </cfRule>
  </conditionalFormatting>
  <conditionalFormatting sqref="K136">
    <cfRule type="expression" dxfId="150" priority="153">
      <formula>AND($J$136=TRUE,$K$136="")</formula>
    </cfRule>
  </conditionalFormatting>
  <conditionalFormatting sqref="K137">
    <cfRule type="expression" dxfId="149" priority="152">
      <formula>AND($J$137=TRUE,$K$137="")</formula>
    </cfRule>
  </conditionalFormatting>
  <conditionalFormatting sqref="K138">
    <cfRule type="expression" dxfId="148" priority="151">
      <formula>AND($J$138=TRUE,$K$138="")</formula>
    </cfRule>
  </conditionalFormatting>
  <conditionalFormatting sqref="K140">
    <cfRule type="expression" dxfId="147" priority="150">
      <formula>AND($J$140=TRUE,$K$140="")</formula>
    </cfRule>
  </conditionalFormatting>
  <conditionalFormatting sqref="K141">
    <cfRule type="expression" dxfId="146" priority="149">
      <formula>AND($J$141=TRUE,$K$141="")</formula>
    </cfRule>
  </conditionalFormatting>
  <conditionalFormatting sqref="K142">
    <cfRule type="expression" dxfId="145" priority="148">
      <formula>AND($J$142=TRUE,$K$142="")</formula>
    </cfRule>
  </conditionalFormatting>
  <conditionalFormatting sqref="K143">
    <cfRule type="expression" dxfId="144" priority="147">
      <formula>AND($J$143=TRUE,$K$143="")</formula>
    </cfRule>
  </conditionalFormatting>
  <conditionalFormatting sqref="K144">
    <cfRule type="expression" dxfId="143" priority="146">
      <formula>AND($J$144=TRUE,$K$144="")</formula>
    </cfRule>
  </conditionalFormatting>
  <conditionalFormatting sqref="K145">
    <cfRule type="expression" dxfId="142" priority="143">
      <formula>AND($J$145=TRUE,$K$145="")</formula>
    </cfRule>
  </conditionalFormatting>
  <conditionalFormatting sqref="K147">
    <cfRule type="expression" dxfId="141" priority="142">
      <formula>AND($J$146=TRUE,$K$147="")</formula>
    </cfRule>
  </conditionalFormatting>
  <conditionalFormatting sqref="K148">
    <cfRule type="expression" dxfId="140" priority="140">
      <formula>AND($J$148=TRUE,$K$148="")</formula>
    </cfRule>
  </conditionalFormatting>
  <conditionalFormatting sqref="K149">
    <cfRule type="expression" dxfId="139" priority="139">
      <formula>AND($J$149=TRUE,$K$149="")</formula>
    </cfRule>
  </conditionalFormatting>
  <conditionalFormatting sqref="K150">
    <cfRule type="expression" dxfId="138" priority="138">
      <formula>AND($J$150=TRUE,$K$150="")</formula>
    </cfRule>
  </conditionalFormatting>
  <conditionalFormatting sqref="K151">
    <cfRule type="expression" dxfId="137" priority="137">
      <formula>AND($J$151=TRUE,$K$151="")</formula>
    </cfRule>
  </conditionalFormatting>
  <conditionalFormatting sqref="K152">
    <cfRule type="expression" dxfId="136" priority="136">
      <formula>AND($J$152=TRUE,$K$152="")</formula>
    </cfRule>
  </conditionalFormatting>
  <conditionalFormatting sqref="K153">
    <cfRule type="expression" dxfId="135" priority="135">
      <formula>AND($J$153=TRUE,$K$153="")</formula>
    </cfRule>
  </conditionalFormatting>
  <conditionalFormatting sqref="K154">
    <cfRule type="expression" dxfId="134" priority="134">
      <formula>AND($J$154=TRUE,$K$154="")</formula>
    </cfRule>
  </conditionalFormatting>
  <conditionalFormatting sqref="K156">
    <cfRule type="expression" dxfId="133" priority="133">
      <formula>AND($J$156=TRUE,$K$156="")</formula>
    </cfRule>
  </conditionalFormatting>
  <conditionalFormatting sqref="K157">
    <cfRule type="expression" dxfId="132" priority="132">
      <formula>AND($J$157=TRUE,$K$157="")</formula>
    </cfRule>
  </conditionalFormatting>
  <conditionalFormatting sqref="K158">
    <cfRule type="expression" dxfId="131" priority="131">
      <formula>AND($J$158=TRUE,$K$158="")</formula>
    </cfRule>
  </conditionalFormatting>
  <conditionalFormatting sqref="K159">
    <cfRule type="expression" dxfId="130" priority="130">
      <formula>AND($J$159=TRUE,$K$159="")</formula>
    </cfRule>
  </conditionalFormatting>
  <conditionalFormatting sqref="K160">
    <cfRule type="expression" dxfId="129" priority="129">
      <formula>AND($J$160=TRUE,$K$160="")</formula>
    </cfRule>
  </conditionalFormatting>
  <conditionalFormatting sqref="K164">
    <cfRule type="expression" dxfId="128" priority="128">
      <formula>AND($J$164=TRUE,$K$164="")</formula>
    </cfRule>
  </conditionalFormatting>
  <conditionalFormatting sqref="K165">
    <cfRule type="expression" dxfId="127" priority="127">
      <formula>AND($J$165=TRUE,$K$165="")</formula>
    </cfRule>
  </conditionalFormatting>
  <conditionalFormatting sqref="K166">
    <cfRule type="expression" dxfId="126" priority="126">
      <formula>AND($J$166=TRUE,$K$166="")</formula>
    </cfRule>
  </conditionalFormatting>
  <conditionalFormatting sqref="K167">
    <cfRule type="expression" dxfId="125" priority="125">
      <formula>AND($J$167=TRUE,$K$167="")</formula>
    </cfRule>
  </conditionalFormatting>
  <conditionalFormatting sqref="K168">
    <cfRule type="expression" dxfId="124" priority="124">
      <formula>AND($J$168=TRUE,$K$168="")</formula>
    </cfRule>
  </conditionalFormatting>
  <conditionalFormatting sqref="K172">
    <cfRule type="expression" dxfId="123" priority="123">
      <formula>AND($J$172=TRUE,$K$172="")</formula>
    </cfRule>
  </conditionalFormatting>
  <conditionalFormatting sqref="K174">
    <cfRule type="expression" dxfId="122" priority="121">
      <formula>AND($J$174=TRUE,$K$174="")</formula>
    </cfRule>
  </conditionalFormatting>
  <conditionalFormatting sqref="K175">
    <cfRule type="expression" dxfId="121" priority="120">
      <formula>AND($J$175=TRUE,$K$175="")</formula>
    </cfRule>
  </conditionalFormatting>
  <conditionalFormatting sqref="K177">
    <cfRule type="expression" dxfId="120" priority="118">
      <formula>AND($J$177=TRUE,$K$177="")</formula>
    </cfRule>
  </conditionalFormatting>
  <conditionalFormatting sqref="K178">
    <cfRule type="expression" dxfId="119" priority="117">
      <formula>AND($J$178=TRUE,$K$178="")</formula>
    </cfRule>
  </conditionalFormatting>
  <conditionalFormatting sqref="K179">
    <cfRule type="expression" dxfId="118" priority="116">
      <formula>AND($J$179=TRUE,$K$179="")</formula>
    </cfRule>
  </conditionalFormatting>
  <conditionalFormatting sqref="K180">
    <cfRule type="expression" dxfId="117" priority="115">
      <formula>AND($J$180=TRUE,$K$180="")</formula>
    </cfRule>
  </conditionalFormatting>
  <conditionalFormatting sqref="K181">
    <cfRule type="expression" dxfId="116" priority="114">
      <formula>AND($J$181=TRUE,$K$181="")</formula>
    </cfRule>
  </conditionalFormatting>
  <conditionalFormatting sqref="K182">
    <cfRule type="expression" dxfId="115" priority="113">
      <formula>AND($J$182=TRUE,$K$182="")</formula>
    </cfRule>
  </conditionalFormatting>
  <conditionalFormatting sqref="K183">
    <cfRule type="expression" dxfId="114" priority="112">
      <formula>AND($J$183=TRUE,$K$183="")</formula>
    </cfRule>
  </conditionalFormatting>
  <conditionalFormatting sqref="K185">
    <cfRule type="expression" dxfId="113" priority="110">
      <formula>AND($J$185=TRUE,$K$185="")</formula>
    </cfRule>
  </conditionalFormatting>
  <conditionalFormatting sqref="K47:K48">
    <cfRule type="expression" dxfId="112" priority="99">
      <formula>AND($J$47&lt;&gt;"",$K$47="")</formula>
    </cfRule>
  </conditionalFormatting>
  <conditionalFormatting sqref="K48">
    <cfRule type="expression" dxfId="111" priority="98">
      <formula>AND($J$48&lt;&gt;"",$K$48="")</formula>
    </cfRule>
  </conditionalFormatting>
  <conditionalFormatting sqref="K49">
    <cfRule type="expression" dxfId="110" priority="96">
      <formula>AND($J$49&lt;&gt;"",$K$49="")</formula>
    </cfRule>
    <cfRule type="expression" dxfId="109" priority="97">
      <formula>AND($J$49&lt;&gt;"",$K$49="")</formula>
    </cfRule>
  </conditionalFormatting>
  <conditionalFormatting sqref="K50">
    <cfRule type="expression" dxfId="108" priority="95">
      <formula>AND($J$50&lt;&gt;"",$K$50="")</formula>
    </cfRule>
  </conditionalFormatting>
  <conditionalFormatting sqref="K51">
    <cfRule type="expression" dxfId="107" priority="94">
      <formula>AND($J$51&lt;&gt;"",$K$51="")</formula>
    </cfRule>
  </conditionalFormatting>
  <conditionalFormatting sqref="K91">
    <cfRule type="expression" dxfId="106" priority="93">
      <formula>AND($J$91&lt;&gt;"",$K$91="")</formula>
    </cfRule>
  </conditionalFormatting>
  <conditionalFormatting sqref="K113">
    <cfRule type="expression" dxfId="105" priority="92">
      <formula>AND($J$113&lt;&gt;"",$K$113="")</formula>
    </cfRule>
  </conditionalFormatting>
  <conditionalFormatting sqref="K139">
    <cfRule type="expression" dxfId="104" priority="90">
      <formula>AND($J$139&lt;&gt;"",$K$139="")</formula>
    </cfRule>
    <cfRule type="expression" dxfId="103" priority="91">
      <formula>AND($J$139&lt;&gt;"",$K$139="")</formula>
    </cfRule>
  </conditionalFormatting>
  <conditionalFormatting sqref="K155">
    <cfRule type="expression" dxfId="102" priority="89">
      <formula>AND($J$155&lt;&gt;"",$K$155="")</formula>
    </cfRule>
  </conditionalFormatting>
  <conditionalFormatting sqref="K161">
    <cfRule type="expression" dxfId="101" priority="87">
      <formula>AND($J$161&lt;&gt;"",$K$161="")</formula>
    </cfRule>
    <cfRule type="expression" dxfId="100" priority="88">
      <formula>AND($J$161&lt;&gt;"",$K$161="")</formula>
    </cfRule>
  </conditionalFormatting>
  <conditionalFormatting sqref="K169">
    <cfRule type="expression" dxfId="99" priority="83">
      <formula>AND($J$169&lt;&gt;"",$K$169="")</formula>
    </cfRule>
  </conditionalFormatting>
  <conditionalFormatting sqref="K170">
    <cfRule type="expression" dxfId="98" priority="82">
      <formula>AND($J$170&lt;&gt;"",$K$170="")</formula>
    </cfRule>
  </conditionalFormatting>
  <conditionalFormatting sqref="K171">
    <cfRule type="expression" dxfId="97" priority="81">
      <formula>AND($J$171&lt;&gt;"",$K$171="")</formula>
    </cfRule>
  </conditionalFormatting>
  <conditionalFormatting sqref="A161:L161 A162:J163 L162:L163">
    <cfRule type="expression" dxfId="96" priority="80">
      <formula>$J$160=TRUE</formula>
    </cfRule>
  </conditionalFormatting>
  <conditionalFormatting sqref="A169:L171">
    <cfRule type="expression" dxfId="95" priority="79">
      <formula>$J$168=TRUE</formula>
    </cfRule>
  </conditionalFormatting>
  <conditionalFormatting sqref="A198:L198">
    <cfRule type="expression" dxfId="94" priority="68">
      <formula>$J$198&lt;&gt;""</formula>
    </cfRule>
  </conditionalFormatting>
  <conditionalFormatting sqref="A197:L197">
    <cfRule type="expression" dxfId="93" priority="50">
      <formula>OR($J$192=TRUE,$J$193=TRUE,$J$194=TRUE,$J$196=TRUE)</formula>
    </cfRule>
    <cfRule type="expression" dxfId="92" priority="67">
      <formula>$J$197&lt;&gt;""</formula>
    </cfRule>
  </conditionalFormatting>
  <conditionalFormatting sqref="K197">
    <cfRule type="expression" dxfId="91" priority="66">
      <formula>AND($J$197&lt;&gt;"",$K$197="")</formula>
    </cfRule>
  </conditionalFormatting>
  <conditionalFormatting sqref="A192:L196">
    <cfRule type="expression" dxfId="90" priority="65">
      <formula>OR($J$192=TRUE,$J$193=TRUE,$J$194=TRUE,$J$195=TRUE,$J$196=TRUE)</formula>
    </cfRule>
  </conditionalFormatting>
  <conditionalFormatting sqref="A191:L191">
    <cfRule type="expression" dxfId="89" priority="51">
      <formula>OR($J$186=TRUE,$J$187=TRUE,$J$188=TRUE,$J$190=TRUE)</formula>
    </cfRule>
    <cfRule type="expression" dxfId="88" priority="64">
      <formula>$J$191&lt;&gt;""</formula>
    </cfRule>
  </conditionalFormatting>
  <conditionalFormatting sqref="A186:L190">
    <cfRule type="expression" dxfId="87" priority="63">
      <formula>OR($J$186=TRUE,$J$187=TRUE,$J$188=TRUE,$J$189=TRUE,$J$190=TRUE)</formula>
    </cfRule>
  </conditionalFormatting>
  <conditionalFormatting sqref="K186">
    <cfRule type="expression" dxfId="86" priority="62">
      <formula>AND($J$186=TRUE,$K$186="")</formula>
    </cfRule>
  </conditionalFormatting>
  <conditionalFormatting sqref="K187">
    <cfRule type="expression" dxfId="85" priority="61">
      <formula>AND($J$187=TRUE,$K$187="")</formula>
    </cfRule>
  </conditionalFormatting>
  <conditionalFormatting sqref="K188">
    <cfRule type="expression" dxfId="84" priority="60">
      <formula>AND($J$188=TRUE,$K$188="")</formula>
    </cfRule>
  </conditionalFormatting>
  <conditionalFormatting sqref="K189">
    <cfRule type="expression" dxfId="83" priority="59">
      <formula>AND($J$189=TRUE,$K$189="")</formula>
    </cfRule>
  </conditionalFormatting>
  <conditionalFormatting sqref="K190">
    <cfRule type="expression" dxfId="82" priority="58">
      <formula>AND($J$190=TRUE,$K$190="")</formula>
    </cfRule>
  </conditionalFormatting>
  <conditionalFormatting sqref="K191">
    <cfRule type="expression" dxfId="81" priority="57">
      <formula>AND($J$191&lt;&gt;"",$K$191="")</formula>
    </cfRule>
  </conditionalFormatting>
  <conditionalFormatting sqref="K192">
    <cfRule type="expression" dxfId="80" priority="56">
      <formula>AND($J$192=TRUE,$K$192="")</formula>
    </cfRule>
  </conditionalFormatting>
  <conditionalFormatting sqref="K193">
    <cfRule type="expression" dxfId="79" priority="55">
      <formula>AND($J$193=TRUE,$K$193="")</formula>
    </cfRule>
  </conditionalFormatting>
  <conditionalFormatting sqref="K194">
    <cfRule type="expression" dxfId="78" priority="54">
      <formula>AND($J$194=TRUE,$K$194="")</formula>
    </cfRule>
  </conditionalFormatting>
  <conditionalFormatting sqref="K195">
    <cfRule type="expression" dxfId="77" priority="53">
      <formula>AND($J$195=TRUE,$K$195="")</formula>
    </cfRule>
  </conditionalFormatting>
  <conditionalFormatting sqref="K196">
    <cfRule type="expression" dxfId="76" priority="52">
      <formula>AND($J$196=TRUE,$K$196="")</formula>
    </cfRule>
  </conditionalFormatting>
  <conditionalFormatting sqref="L13">
    <cfRule type="expression" dxfId="75" priority="49">
      <formula>OR($J$10=TRUE,$J$11=TRUE,$J$12=TRUE,$J$13=TRUE,$J$14=TRUE)</formula>
    </cfRule>
  </conditionalFormatting>
  <conditionalFormatting sqref="L18">
    <cfRule type="expression" dxfId="74" priority="48">
      <formula>OR($J$15=TRUE,$J$16=TRUE,$J$17=TRUE,$J$18=TRUE,$J$19=TRUE)</formula>
    </cfRule>
  </conditionalFormatting>
  <conditionalFormatting sqref="L28">
    <cfRule type="expression" dxfId="73" priority="44">
      <formula>OR($J$15=TRUE,$J$19=TRUE)</formula>
    </cfRule>
    <cfRule type="expression" dxfId="72" priority="45">
      <formula>OR($J$25=TRUE,$J$26=TRUE,$J$27=TRUE,$J$28=TRUE,$J$29=TRUE)</formula>
    </cfRule>
  </conditionalFormatting>
  <conditionalFormatting sqref="L33">
    <cfRule type="expression" dxfId="71" priority="43">
      <formula>OR($J$30=TRUE,$J$31=TRUE,$J$32=TRUE,$J$33=TRUE)</formula>
    </cfRule>
  </conditionalFormatting>
  <conditionalFormatting sqref="L33">
    <cfRule type="expression" dxfId="70" priority="42">
      <formula>OR($J$2=TRUE,$J$9=TRUE)</formula>
    </cfRule>
  </conditionalFormatting>
  <conditionalFormatting sqref="L38">
    <cfRule type="expression" dxfId="69" priority="41">
      <formula>OR($J$38=TRUE,$J$39=TRUE,$J$40=TRUE,$J$41=TRUE,$J$42=TRUE)</formula>
    </cfRule>
  </conditionalFormatting>
  <conditionalFormatting sqref="K38">
    <cfRule type="expression" dxfId="68" priority="40">
      <formula>OR($J$38=TRUE,$J$39=TRUE,$J$40=TRUE,$J$41=TRUE,$J$42=TRUE)</formula>
    </cfRule>
  </conditionalFormatting>
  <conditionalFormatting sqref="K38">
    <cfRule type="expression" dxfId="67" priority="39">
      <formula>AND($J$38=TRUE,$K$38="")</formula>
    </cfRule>
  </conditionalFormatting>
  <conditionalFormatting sqref="K52">
    <cfRule type="expression" dxfId="66" priority="38">
      <formula>OR($J$52=TRUE,$J$53=TRUE,$J$54=TRUE)</formula>
    </cfRule>
  </conditionalFormatting>
  <conditionalFormatting sqref="K52">
    <cfRule type="expression" dxfId="65" priority="37">
      <formula>OR($J$2=TRUE,$J$9=TRUE)</formula>
    </cfRule>
  </conditionalFormatting>
  <conditionalFormatting sqref="K52">
    <cfRule type="expression" dxfId="64" priority="36">
      <formula>AND($J$52=TRUE,$K$52="")</formula>
    </cfRule>
  </conditionalFormatting>
  <conditionalFormatting sqref="L52">
    <cfRule type="expression" dxfId="63" priority="35">
      <formula>OR($J$52=TRUE,$J$53=TRUE,$J$54=TRUE)</formula>
    </cfRule>
  </conditionalFormatting>
  <conditionalFormatting sqref="L52">
    <cfRule type="expression" dxfId="62" priority="34">
      <formula>OR($J$2=TRUE,$J$9=TRUE)</formula>
    </cfRule>
  </conditionalFormatting>
  <conditionalFormatting sqref="K59">
    <cfRule type="expression" dxfId="61" priority="33">
      <formula>OR($J$55=TRUE,$J$56=TRUE,$J$57=TRUE,$J$58=TRUE,$J$59=TRUE)</formula>
    </cfRule>
  </conditionalFormatting>
  <conditionalFormatting sqref="K59">
    <cfRule type="expression" dxfId="60" priority="32">
      <formula>OR($J$2=TRUE,$J$9=TRUE)</formula>
    </cfRule>
  </conditionalFormatting>
  <conditionalFormatting sqref="K59">
    <cfRule type="expression" dxfId="59" priority="31">
      <formula>AND($J$59=TRUE,$K$59="")</formula>
    </cfRule>
  </conditionalFormatting>
  <conditionalFormatting sqref="L59">
    <cfRule type="expression" dxfId="58" priority="30">
      <formula>OR($J$55=TRUE,$J$56=TRUE,$J$57=TRUE,$J$58=TRUE,$J$59=TRUE)</formula>
    </cfRule>
  </conditionalFormatting>
  <conditionalFormatting sqref="L59">
    <cfRule type="expression" dxfId="57" priority="29">
      <formula>OR($J$2=TRUE,$J$9=TRUE)</formula>
    </cfRule>
  </conditionalFormatting>
  <conditionalFormatting sqref="L63">
    <cfRule type="expression" dxfId="56" priority="26">
      <formula>OR($J$55=TRUE,$J$56=TRUE)</formula>
    </cfRule>
    <cfRule type="expression" dxfId="55" priority="28">
      <formula>OR($J$60=TRUE,$J$61=TRUE,$J$62=TRUE,$J$63=TRUE)</formula>
    </cfRule>
  </conditionalFormatting>
  <conditionalFormatting sqref="L63">
    <cfRule type="expression" dxfId="54" priority="27">
      <formula>OR($J$2=TRUE,$J$9=TRUE)</formula>
    </cfRule>
  </conditionalFormatting>
  <conditionalFormatting sqref="L69">
    <cfRule type="expression" dxfId="53" priority="25">
      <formula>OR($J$67=TRUE,$J$68=TRUE,$J$69=TRUE)</formula>
    </cfRule>
  </conditionalFormatting>
  <conditionalFormatting sqref="L69">
    <cfRule type="expression" dxfId="52" priority="24">
      <formula>OR($J$2=TRUE,$J$9=TRUE)</formula>
    </cfRule>
  </conditionalFormatting>
  <conditionalFormatting sqref="L70">
    <cfRule type="expression" dxfId="51" priority="23">
      <formula>OR($J$70=TRUE,$J$71=TRUE)</formula>
    </cfRule>
  </conditionalFormatting>
  <conditionalFormatting sqref="L70">
    <cfRule type="expression" dxfId="50" priority="22">
      <formula>OR($J$2=TRUE,$J$9=TRUE)</formula>
    </cfRule>
  </conditionalFormatting>
  <conditionalFormatting sqref="K107">
    <cfRule type="expression" dxfId="49" priority="21">
      <formula>OR($J$104=TRUE,$J$105=TRUE,$J$106=TRUE)</formula>
    </cfRule>
  </conditionalFormatting>
  <conditionalFormatting sqref="K107">
    <cfRule type="expression" dxfId="48" priority="20">
      <formula>AND($J$105=TRUE,$K$105="")</formula>
    </cfRule>
  </conditionalFormatting>
  <conditionalFormatting sqref="K111:K112">
    <cfRule type="expression" dxfId="47" priority="19">
      <formula>OR($J$104=TRUE,$J$105=TRUE,$J$106=TRUE)</formula>
    </cfRule>
  </conditionalFormatting>
  <conditionalFormatting sqref="K111:K112">
    <cfRule type="expression" dxfId="46" priority="18">
      <formula>AND($J$105=TRUE,$K$105="")</formula>
    </cfRule>
  </conditionalFormatting>
  <conditionalFormatting sqref="K136">
    <cfRule type="expression" dxfId="45" priority="17">
      <formula>OR($J$129=TRUE,$J$130=TRUE,$J$131=TRUE,$J$132=TRUE,$J$133=TRUE)</formula>
    </cfRule>
  </conditionalFormatting>
  <conditionalFormatting sqref="K136">
    <cfRule type="expression" dxfId="44" priority="16">
      <formula>AND($J$130=TRUE,$K$130="")</formula>
    </cfRule>
  </conditionalFormatting>
  <conditionalFormatting sqref="K139">
    <cfRule type="expression" dxfId="43" priority="15">
      <formula>OR($J$134=TRUE,$J$135=TRUE,$J$136=TRUE,$J$137=TRUE,$J$138=TRUE)</formula>
    </cfRule>
  </conditionalFormatting>
  <conditionalFormatting sqref="K139">
    <cfRule type="expression" dxfId="42" priority="14">
      <formula>AND($J$136=TRUE,$K$136="")</formula>
    </cfRule>
  </conditionalFormatting>
  <conditionalFormatting sqref="K139">
    <cfRule type="expression" dxfId="41" priority="13">
      <formula>OR($J$129=TRUE,$J$130=TRUE,$J$131=TRUE,$J$132=TRUE,$J$133=TRUE)</formula>
    </cfRule>
  </conditionalFormatting>
  <conditionalFormatting sqref="K139">
    <cfRule type="expression" dxfId="40" priority="12">
      <formula>AND($J$130=TRUE,$K$130="")</formula>
    </cfRule>
  </conditionalFormatting>
  <conditionalFormatting sqref="K173">
    <cfRule type="expression" dxfId="39" priority="11">
      <formula>OR($J$172=TRUE,$J$173=TRUE,$J$174=TRUE,$J$175=TRUE)</formula>
    </cfRule>
  </conditionalFormatting>
  <conditionalFormatting sqref="K173">
    <cfRule type="expression" dxfId="38" priority="10">
      <formula>AND($J$173=TRUE,$K$173="")</formula>
    </cfRule>
  </conditionalFormatting>
  <conditionalFormatting sqref="L176">
    <cfRule type="expression" dxfId="37" priority="9">
      <formula>OR($J$176=TRUE,$J$177=TRUE,$J$178=TRUE,$J$179=TRUE)</formula>
    </cfRule>
  </conditionalFormatting>
  <conditionalFormatting sqref="K176">
    <cfRule type="expression" dxfId="36" priority="8">
      <formula>OR($J$172=TRUE,$J$173=TRUE,$J$174=TRUE,$J$175=TRUE)</formula>
    </cfRule>
  </conditionalFormatting>
  <conditionalFormatting sqref="K176">
    <cfRule type="expression" dxfId="35" priority="7">
      <formula>AND($J$173=TRUE,$K$173="")</formula>
    </cfRule>
  </conditionalFormatting>
  <conditionalFormatting sqref="K162:K163">
    <cfRule type="expression" dxfId="34" priority="6">
      <formula>OR($J$156=TRUE,$J$157=TRUE,$J$158=TRUE,$J$159=TRUE,$J$160=TRUE)</formula>
    </cfRule>
  </conditionalFormatting>
  <conditionalFormatting sqref="K162:K163">
    <cfRule type="expression" dxfId="33" priority="5">
      <formula>AND($J$157=TRUE,$K$157="")</formula>
    </cfRule>
  </conditionalFormatting>
  <conditionalFormatting sqref="K91">
    <cfRule type="expression" dxfId="32" priority="4">
      <formula>OR($J$86=TRUE,$J$87=TRUE,$J$88=TRUE,$J$89=TRUE,$J$90=TRUE)</formula>
    </cfRule>
  </conditionalFormatting>
  <conditionalFormatting sqref="K91">
    <cfRule type="expression" dxfId="31" priority="3">
      <formula>AND($J$88=TRUE,$K$88="")</formula>
    </cfRule>
  </conditionalFormatting>
  <conditionalFormatting sqref="K184">
    <cfRule type="expression" dxfId="30" priority="2">
      <formula>OR($J$180=TRUE,$J$181=TRUE,$J$182=TRUE)</formula>
    </cfRule>
  </conditionalFormatting>
  <conditionalFormatting sqref="K184">
    <cfRule type="expression" dxfId="29" priority="1">
      <formula>AND($J$181=TRUE,$K$181="")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3" zoomScaleNormal="100" workbookViewId="0">
      <selection activeCell="E65" sqref="E65"/>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f>IF(F3="pole asjakohane","",3)</f>
        <v>3</v>
      </c>
      <c r="F3" s="119">
        <f>IF(Hindamistabel!J10=TRUE,0,IF(Hindamistabel!J11=TRUE,1,IF(Hindamistabel!J12=TRUE,2,IF(Hindamistabel!J13=TRUE,3,IF(Hindamistabel!J14=TRUE,"pole asjakohane","")))))</f>
        <v>3</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1</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1</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2</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79.2"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9.6" x14ac:dyDescent="0.25">
      <c r="A11" s="123" t="s">
        <v>159</v>
      </c>
      <c r="B11" s="123" t="s">
        <v>104</v>
      </c>
      <c r="C11" s="123" t="s">
        <v>145</v>
      </c>
      <c r="D11" s="124" t="s">
        <v>160</v>
      </c>
      <c r="E11" s="111" t="s">
        <v>103</v>
      </c>
      <c r="F11" s="111" t="s">
        <v>103</v>
      </c>
    </row>
    <row r="12" spans="1:6" ht="66" x14ac:dyDescent="0.25">
      <c r="A12" s="123">
        <v>4</v>
      </c>
      <c r="B12" s="123" t="s">
        <v>104</v>
      </c>
      <c r="C12" s="123" t="s">
        <v>145</v>
      </c>
      <c r="D12" s="124" t="s">
        <v>164</v>
      </c>
      <c r="E12" s="125">
        <f>IF(OR(F12="pole asjakohane",Hindamistabel!J9=TRUE,Hindamistabel!J2=TRUE),"",3)</f>
        <v>3</v>
      </c>
      <c r="F12" s="125">
        <f>IF(Hindamistabel!J52=TRUE,0,IF(Hindamistabel!J53=TRUE,2,IF(Hindamistabel!J54=TRUE,3,"")))</f>
        <v>2</v>
      </c>
    </row>
    <row r="13" spans="1:6" ht="79.2" x14ac:dyDescent="0.25">
      <c r="A13" s="120" t="s">
        <v>170</v>
      </c>
      <c r="B13" s="120" t="s">
        <v>104</v>
      </c>
      <c r="C13" s="120" t="s">
        <v>169</v>
      </c>
      <c r="D13" s="121" t="s">
        <v>171</v>
      </c>
      <c r="E13" s="122">
        <f>IF(OR(F13="pole asjakohane",Hindamistabel!J9=TRUE,Hindamistabel!J2=TRUE),"",3)</f>
        <v>3</v>
      </c>
      <c r="F13" s="122">
        <f>IF(Hindamistabel!J55=TRUE,0,IF(Hindamistabel!J56=TRUE,1,IF(Hindamistabel!J57=TRUE,1,IF(Hindamistabel!J58=TRUE,2,IF(Hindamistabel!J59=TRUE,3,"")))))</f>
        <v>3</v>
      </c>
    </row>
    <row r="14" spans="1:6" ht="79.2" x14ac:dyDescent="0.25">
      <c r="A14" s="120" t="s">
        <v>179</v>
      </c>
      <c r="B14" s="120" t="s">
        <v>104</v>
      </c>
      <c r="C14" s="120" t="s">
        <v>169</v>
      </c>
      <c r="D14" s="121" t="s">
        <v>180</v>
      </c>
      <c r="E14" s="122">
        <f>IF(OR(F14="pole asjakohane",Hindamistabel!J9=TRUE,Hindamistabel!J2=TRUE,Hindamistabel!J55=TRUE,Hindamistabel!J56=TRUE),"",3)</f>
        <v>3</v>
      </c>
      <c r="F14" s="122">
        <f>IF(Hindamistabel!J60=TRUE,0,IF(Hindamistabel!J61=TRUE,1,IF(Hindamistabel!J62=TRUE,2,IF(Hindamistabel!J63=TRUE,3,""))))</f>
        <v>3</v>
      </c>
    </row>
    <row r="15" spans="1:6" ht="105.6" x14ac:dyDescent="0.25">
      <c r="A15" s="120" t="s">
        <v>186</v>
      </c>
      <c r="B15" s="120" t="s">
        <v>104</v>
      </c>
      <c r="C15" s="120" t="s">
        <v>169</v>
      </c>
      <c r="D15" s="121" t="s">
        <v>187</v>
      </c>
      <c r="E15" s="122">
        <f>IF(OR(F15="pole asjakohane",Hindamistabel!J9=TRUE,Hindamistabel!J2=TRUE),"",3)</f>
        <v>3</v>
      </c>
      <c r="F15" s="122">
        <f>IF(Hindamistabel!J64=TRUE,"pole asjakohane",IF(Hindamistabel!J65=TRUE,0,IF(Hindamistabel!J66=TRUE,3,"")))</f>
        <v>3</v>
      </c>
    </row>
    <row r="16" spans="1:6" ht="105.6" x14ac:dyDescent="0.25">
      <c r="A16" s="120" t="s">
        <v>192</v>
      </c>
      <c r="B16" s="120" t="s">
        <v>104</v>
      </c>
      <c r="C16" s="120" t="s">
        <v>169</v>
      </c>
      <c r="D16" s="121" t="s">
        <v>193</v>
      </c>
      <c r="E16" s="122">
        <f>IF(OR(F16="pole asjakohane",Hindamistabel!J9=TRUE,Hindamistabel!J2=TRUE),"",3)</f>
        <v>3</v>
      </c>
      <c r="F16" s="122">
        <f>IF(Hindamistabel!J67=TRUE,"pole asjakohane",IF(Hindamistabel!J68=TRUE,1,IF(Hindamistabel!J69=TRUE,3,"")))</f>
        <v>3</v>
      </c>
    </row>
    <row r="17" spans="1:6" ht="105.6" x14ac:dyDescent="0.25">
      <c r="A17" s="123" t="s">
        <v>196</v>
      </c>
      <c r="B17" s="123" t="s">
        <v>104</v>
      </c>
      <c r="C17" s="123" t="s">
        <v>195</v>
      </c>
      <c r="D17" s="124" t="s">
        <v>197</v>
      </c>
      <c r="E17" s="111" t="s">
        <v>103</v>
      </c>
      <c r="F17" s="111" t="s">
        <v>103</v>
      </c>
    </row>
    <row r="18" spans="1:6" ht="92.4" x14ac:dyDescent="0.25">
      <c r="A18" s="123" t="s">
        <v>201</v>
      </c>
      <c r="B18" s="123" t="s">
        <v>104</v>
      </c>
      <c r="C18" s="123" t="s">
        <v>195</v>
      </c>
      <c r="D18" s="124" t="s">
        <v>202</v>
      </c>
      <c r="E18" s="125">
        <f>IF(OR(F18="pole asjakohane",Hindamistabel!J9=TRUE,Hindamistabel!J2=TRUE,Hindamistabel!J71=TRUE),"",3)</f>
        <v>3</v>
      </c>
      <c r="F18" s="125">
        <f>IF(Hindamistabel!J72=TRUE,0,IF(Hindamistabel!J73=TRUE,1,IF(Hindamistabel!J74=TRUE,2,IF(Hindamistabel!J75=TRUE,3,""))))</f>
        <v>1</v>
      </c>
    </row>
    <row r="19" spans="1:6" ht="66" x14ac:dyDescent="0.25">
      <c r="A19" s="123" t="s">
        <v>208</v>
      </c>
      <c r="B19" s="123" t="s">
        <v>104</v>
      </c>
      <c r="C19" s="123" t="s">
        <v>195</v>
      </c>
      <c r="D19" s="124" t="s">
        <v>209</v>
      </c>
      <c r="E19" s="125">
        <f>IF(OR(F19="pole asjakohane",Hindamistabel!J9=TRUE,Hindamistabel!J2=TRUE,Hindamistabel!J71=TRUE,Hindamistabel!J72=TRUE),"",3)</f>
        <v>3</v>
      </c>
      <c r="F19" s="125">
        <f>IF(Hindamistabel!J76=TRUE,"pole asjakohane",IF(Hindamistabel!J77=TRUE,0,IF(Hindamistabel!J78=TRUE,0,IF(Hindamistabel!J79=TRUE,3,""))))</f>
        <v>3</v>
      </c>
    </row>
    <row r="20" spans="1:6" ht="92.4" x14ac:dyDescent="0.25">
      <c r="A20" s="123" t="s">
        <v>214</v>
      </c>
      <c r="B20" s="123" t="s">
        <v>104</v>
      </c>
      <c r="C20" s="123" t="s">
        <v>195</v>
      </c>
      <c r="D20" s="124" t="s">
        <v>215</v>
      </c>
      <c r="E20" s="125">
        <f>IF(OR(F20="pole asjakohane",Hindamistabel!J9=TRUE,Hindamistabel!J2=TRUE,Hindamistabel!J71=TRUE,Hindamistabel!J72=TRUE),"",3)</f>
        <v>3</v>
      </c>
      <c r="F20" s="125">
        <f>IF(Hindamistabel!J80=TRUE,0,IF(Hindamistabel!J81=TRUE,1,IF(Hindamistabel!J82=TRUE,2,IF(Hindamistabel!J83=TRUE,3,""))))</f>
        <v>2</v>
      </c>
    </row>
    <row r="21" spans="1:6" ht="145.19999999999999" x14ac:dyDescent="0.25">
      <c r="A21" s="117">
        <v>7</v>
      </c>
      <c r="B21" s="117" t="s">
        <v>221</v>
      </c>
      <c r="C21" s="117" t="s">
        <v>222</v>
      </c>
      <c r="D21" s="118" t="s">
        <v>223</v>
      </c>
      <c r="E21" s="119">
        <f>IF(OR(F21="pole asjakohane",Hindamistabel!J9=TRUE,Hindamistabel!J2=TRUE),"",3)</f>
        <v>3</v>
      </c>
      <c r="F21" s="119">
        <f>IF(Hindamistabel!J84=TRUE,3,IF(Hindamistabel!J85=TRUE,1,""))</f>
        <v>3</v>
      </c>
    </row>
    <row r="22" spans="1:6" ht="158.4" x14ac:dyDescent="0.25">
      <c r="A22" s="120" t="s">
        <v>227</v>
      </c>
      <c r="B22" s="120" t="s">
        <v>221</v>
      </c>
      <c r="C22" s="120" t="s">
        <v>222</v>
      </c>
      <c r="D22" s="121" t="s">
        <v>228</v>
      </c>
      <c r="E22" s="122">
        <f>IF(OR(F22="pole asjakohane",Hindamistabel!J9=TRUE,Hindamistabel!J2=TRUE),"",3)</f>
        <v>3</v>
      </c>
      <c r="F22" s="122">
        <f>IF(Hindamistabel!J86=TRUE,"pole asjakohane",IF(Hindamistabel!J87=TRUE,0,IF(Hindamistabel!J88=TRUE,1,IF(Hindamistabel!J89=TRUE,2,IF(Hindamistabel!J90=TRUE,3,"")))))</f>
        <v>1</v>
      </c>
    </row>
    <row r="23" spans="1:6" ht="79.2" x14ac:dyDescent="0.25">
      <c r="A23" s="120" t="s">
        <v>235</v>
      </c>
      <c r="B23" s="120" t="s">
        <v>221</v>
      </c>
      <c r="C23" s="120" t="s">
        <v>222</v>
      </c>
      <c r="D23" s="121" t="s">
        <v>236</v>
      </c>
      <c r="E23" s="110" t="s">
        <v>103</v>
      </c>
      <c r="F23" s="110" t="s">
        <v>103</v>
      </c>
    </row>
    <row r="24" spans="1:6" ht="79.2" x14ac:dyDescent="0.25">
      <c r="A24" s="120">
        <v>9</v>
      </c>
      <c r="B24" s="120" t="s">
        <v>221</v>
      </c>
      <c r="C24" s="120" t="s">
        <v>222</v>
      </c>
      <c r="D24" s="121" t="s">
        <v>239</v>
      </c>
      <c r="E24" s="122">
        <f t="shared" ref="E24:E48" si="1">IF(F24="pole asjakohane","",3)</f>
        <v>3</v>
      </c>
      <c r="F24" s="122">
        <f>IF(Hindamistabel!J92=TRUE,0,IF(Hindamistabel!J93=TRUE,1,IF(Hindamistabel!J94=TRUE,2,IF(Hindamistabel!J95=TRUE,3,""))))</f>
        <v>2</v>
      </c>
    </row>
    <row r="25" spans="1:6" ht="79.2" x14ac:dyDescent="0.25">
      <c r="A25" s="123" t="s">
        <v>246</v>
      </c>
      <c r="B25" s="123" t="s">
        <v>221</v>
      </c>
      <c r="C25" s="123" t="s">
        <v>245</v>
      </c>
      <c r="D25" s="124" t="s">
        <v>247</v>
      </c>
      <c r="E25" s="125">
        <f t="shared" si="1"/>
        <v>3</v>
      </c>
      <c r="F25" s="125">
        <f>IF(Hindamistabel!J96=TRUE,"pole asjakohane",IF(Hindamistabel!J97=TRUE,0,IF(Hindamistabel!J98=TRUE,1,IF(Hindamistabel!J99=TRUE,3,""))))</f>
        <v>3</v>
      </c>
    </row>
    <row r="26" spans="1:6" ht="132" x14ac:dyDescent="0.25">
      <c r="A26" s="123" t="s">
        <v>254</v>
      </c>
      <c r="B26" s="123" t="s">
        <v>221</v>
      </c>
      <c r="C26" s="123" t="s">
        <v>245</v>
      </c>
      <c r="D26" s="124" t="s">
        <v>255</v>
      </c>
      <c r="E26" s="125">
        <f t="shared" si="1"/>
        <v>3</v>
      </c>
      <c r="F26" s="125">
        <f>IF(Hindamistabel!J100=TRUE,"pole asjakohane",IF(Hindamistabel!J101=TRUE,0,IF(Hindamistabel!J102=TRUE,1,IF(Hindamistabel!J103=TRUE,3,""))))</f>
        <v>3</v>
      </c>
    </row>
    <row r="27" spans="1:6" ht="105.6" x14ac:dyDescent="0.25">
      <c r="A27" s="123" t="s">
        <v>258</v>
      </c>
      <c r="B27" s="123" t="s">
        <v>221</v>
      </c>
      <c r="C27" s="123" t="s">
        <v>245</v>
      </c>
      <c r="D27" s="124" t="s">
        <v>259</v>
      </c>
      <c r="E27" s="111" t="s">
        <v>103</v>
      </c>
      <c r="F27" s="111" t="s">
        <v>103</v>
      </c>
    </row>
    <row r="28" spans="1:6" ht="66" x14ac:dyDescent="0.25">
      <c r="A28" s="123" t="s">
        <v>264</v>
      </c>
      <c r="B28" s="123" t="s">
        <v>221</v>
      </c>
      <c r="C28" s="123" t="s">
        <v>245</v>
      </c>
      <c r="D28" s="124" t="s">
        <v>265</v>
      </c>
      <c r="E28" s="112" t="s">
        <v>103</v>
      </c>
      <c r="F28" s="112" t="s">
        <v>103</v>
      </c>
    </row>
    <row r="29" spans="1:6" ht="92.4" x14ac:dyDescent="0.25">
      <c r="A29" s="117" t="s">
        <v>273</v>
      </c>
      <c r="B29" s="117" t="s">
        <v>272</v>
      </c>
      <c r="C29" s="117" t="s">
        <v>195</v>
      </c>
      <c r="D29" s="118" t="s">
        <v>274</v>
      </c>
      <c r="E29" s="122">
        <f>IF(OR(F29="pole asjakohane",Hindamistabel!J9=TRUE,Hindamistabel!J2=TRUE),"",3)</f>
        <v>3</v>
      </c>
      <c r="F29" s="122">
        <f>IF(Hindamistabel!J114=TRUE,"pole asjakohane",IF(Hindamistabel!J115=TRUE,3,IF(Hindamistabel!J116=TRUE,2,IF(Hindamistabel!J117=TRUE,1,IF(Hindamistabel!J118=TRUE,0,"")))))</f>
        <v>1</v>
      </c>
    </row>
    <row r="30" spans="1:6" ht="118.8" x14ac:dyDescent="0.25">
      <c r="A30" s="120" t="s">
        <v>281</v>
      </c>
      <c r="B30" s="120" t="s">
        <v>272</v>
      </c>
      <c r="C30" s="120" t="s">
        <v>195</v>
      </c>
      <c r="D30" s="121" t="s">
        <v>282</v>
      </c>
      <c r="E30" s="122">
        <f>IF(OR(F30="pole asjakohane",Hindamistabel!J9=TRUE,Hindamistabel!J2=TRUE),"",3)</f>
        <v>3</v>
      </c>
      <c r="F30" s="122">
        <f>IF(Hindamistabel!J119=TRUE,"pole asjakohane",IF(Hindamistabel!J120=TRUE,3,IF(Hindamistabel!J121=TRUE,2,IF(Hindamistabel!J122=TRUE,1,IF(Hindamistabel!J123=TRUE,0,"")))))</f>
        <v>2</v>
      </c>
    </row>
    <row r="31" spans="1:6" ht="39.6" x14ac:dyDescent="0.25">
      <c r="A31" s="120" t="s">
        <v>284</v>
      </c>
      <c r="B31" s="120" t="s">
        <v>272</v>
      </c>
      <c r="C31" s="120" t="s">
        <v>195</v>
      </c>
      <c r="D31" s="121" t="s">
        <v>285</v>
      </c>
      <c r="E31" s="122">
        <f>IF(OR(F31="pole asjakohane",Hindamistabel!J9=TRUE,Hindamistabel!J2=TRUE),"",3)</f>
        <v>3</v>
      </c>
      <c r="F31" s="122">
        <f>IF(Hindamistabel!J124=TRUE,"pole asjakohane",IF(Hindamistabel!J125=TRUE,3,IF(Hindamistabel!J126=TRUE,2,IF(Hindamistabel!J127=TRUE,1,IF(Hindamistabel!J128=TRUE,0,"")))))</f>
        <v>1</v>
      </c>
    </row>
    <row r="32" spans="1:6" ht="52.8" x14ac:dyDescent="0.25">
      <c r="A32" s="120" t="s">
        <v>292</v>
      </c>
      <c r="B32" s="120" t="s">
        <v>272</v>
      </c>
      <c r="C32" s="120" t="s">
        <v>195</v>
      </c>
      <c r="D32" s="121" t="s">
        <v>293</v>
      </c>
      <c r="E32" s="122">
        <f>IF(OR(F32="pole asjakohane",Hindamistabel!J9=TRUE,Hindamistabel!J2=TRUE),"",3)</f>
        <v>3</v>
      </c>
      <c r="F32" s="122">
        <f>IF(Hindamistabel!J129=TRUE,"pole asjakohane",IF(Hindamistabel!J130=TRUE,3,IF(Hindamistabel!J131=TRUE,2,IF(Hindamistabel!J132=TRUE,1,IF(Hindamistabel!J133=TRUE,0,"")))))</f>
        <v>3</v>
      </c>
    </row>
    <row r="33" spans="1:6" ht="132" x14ac:dyDescent="0.25">
      <c r="A33" s="120" t="s">
        <v>299</v>
      </c>
      <c r="B33" s="120" t="s">
        <v>272</v>
      </c>
      <c r="C33" s="120" t="s">
        <v>195</v>
      </c>
      <c r="D33" s="121" t="s">
        <v>300</v>
      </c>
      <c r="E33" s="122">
        <f>IF(OR(F33="pole asjakohane",Hindamistabel!J9=TRUE,Hindamistabel!J2=TRUE),"",3)</f>
        <v>3</v>
      </c>
      <c r="F33" s="122">
        <f>IF(Hindamistabel!J134=TRUE,"pole asjakohane",IF(Hindamistabel!J135=TRUE,3,IF(Hindamistabel!J136=TRUE,2,IF(Hindamistabel!J137=TRUE,1,IF(Hindamistabel!J138=TRUE,0,"")))))</f>
        <v>2</v>
      </c>
    </row>
    <row r="34" spans="1:6" ht="79.2" x14ac:dyDescent="0.25">
      <c r="A34" s="120" t="s">
        <v>301</v>
      </c>
      <c r="B34" s="120" t="s">
        <v>272</v>
      </c>
      <c r="C34" s="120" t="s">
        <v>195</v>
      </c>
      <c r="D34" s="121" t="s">
        <v>302</v>
      </c>
      <c r="E34" s="110" t="s">
        <v>103</v>
      </c>
      <c r="F34" s="110" t="s">
        <v>103</v>
      </c>
    </row>
    <row r="35" spans="1:6" ht="66" x14ac:dyDescent="0.25">
      <c r="A35" s="120" t="s">
        <v>304</v>
      </c>
      <c r="B35" s="120" t="s">
        <v>272</v>
      </c>
      <c r="C35" s="120" t="s">
        <v>195</v>
      </c>
      <c r="D35" s="121" t="s">
        <v>305</v>
      </c>
      <c r="E35" s="122">
        <f>IF(OR(F35="pole asjakohane",Hindamistabel!J9=TRUE,Hindamistabel!J2=TRUE),"",3)</f>
        <v>3</v>
      </c>
      <c r="F35" s="122">
        <f>IF(Hindamistabel!J140=TRUE,3,IF(Hindamistabel!J141=TRUE,2,IF(Hindamistabel!J142=TRUE,1,IF(Hindamistabel!J143=TRUE,0,IF(Hindamistabel!J144=TRUE,"pole asjakohane","")))))</f>
        <v>2</v>
      </c>
    </row>
    <row r="36" spans="1:6" ht="92.4" x14ac:dyDescent="0.25">
      <c r="A36" s="120" t="s">
        <v>307</v>
      </c>
      <c r="B36" s="120" t="s">
        <v>272</v>
      </c>
      <c r="C36" s="120" t="s">
        <v>195</v>
      </c>
      <c r="D36" s="121" t="s">
        <v>308</v>
      </c>
      <c r="E36" s="122">
        <f>IF(OR(F36="pole asjakohane",Hindamistabel!J9=TRUE,Hindamistabel!J2=TRUE),"",3)</f>
        <v>3</v>
      </c>
      <c r="F36" s="122">
        <f>IF(Hindamistabel!J145=TRUE,3,IF(Hindamistabel!J146=TRUE,2,IF(Hindamistabel!J147=TRUE,1,IF(Hindamistabel!J148=TRUE,0,IF(Hindamistabel!J149=TRUE,"pole asjakohane","")))))</f>
        <v>1</v>
      </c>
    </row>
    <row r="37" spans="1:6" ht="92.4" x14ac:dyDescent="0.25">
      <c r="A37" s="120" t="s">
        <v>310</v>
      </c>
      <c r="B37" s="120" t="s">
        <v>272</v>
      </c>
      <c r="C37" s="120" t="s">
        <v>195</v>
      </c>
      <c r="D37" s="121" t="s">
        <v>311</v>
      </c>
      <c r="E37" s="122">
        <f>IF(OR(F37="pole asjakohane",Hindamistabel!J9=TRUE,Hindamistabel!J2=TRUE),"",3)</f>
        <v>3</v>
      </c>
      <c r="F37" s="122">
        <f>IF(Hindamistabel!J150=TRUE,3,IF(Hindamistabel!J151=TRUE,2,IF(Hindamistabel!J152=TRUE,1,IF(Hindamistabel!J153=TRUE,0,IF(Hindamistabel!J154=TRUE,"pole asjakohane","")))))</f>
        <v>2</v>
      </c>
    </row>
    <row r="38" spans="1:6" ht="92.4" x14ac:dyDescent="0.25">
      <c r="A38" s="120" t="s">
        <v>314</v>
      </c>
      <c r="B38" s="120" t="s">
        <v>272</v>
      </c>
      <c r="C38" s="120" t="s">
        <v>195</v>
      </c>
      <c r="D38" s="121" t="s">
        <v>315</v>
      </c>
      <c r="E38" s="110" t="s">
        <v>103</v>
      </c>
      <c r="F38" s="110" t="s">
        <v>103</v>
      </c>
    </row>
    <row r="39" spans="1:6" ht="52.8" x14ac:dyDescent="0.25">
      <c r="A39" s="123" t="s">
        <v>318</v>
      </c>
      <c r="B39" s="123" t="s">
        <v>272</v>
      </c>
      <c r="C39" s="123" t="s">
        <v>317</v>
      </c>
      <c r="D39" s="124" t="s">
        <v>418</v>
      </c>
      <c r="E39" s="125">
        <f t="shared" si="1"/>
        <v>3</v>
      </c>
      <c r="F39" s="125">
        <f>IF(Hindamistabel!J156=TRUE,3,IF(Hindamistabel!J157=TRUE,2,IF(Hindamistabel!J158=TRUE,1,IF(Hindamistabel!J159=TRUE,0,IF(Hindamistabel!J160=TRUE,"pole asjakohane","")))))</f>
        <v>2</v>
      </c>
    </row>
    <row r="40" spans="1:6" ht="118.8" x14ac:dyDescent="0.25">
      <c r="A40" s="123" t="s">
        <v>322</v>
      </c>
      <c r="B40" s="123" t="s">
        <v>272</v>
      </c>
      <c r="C40" s="123" t="s">
        <v>317</v>
      </c>
      <c r="D40" s="124" t="s">
        <v>323</v>
      </c>
      <c r="E40" s="111" t="s">
        <v>103</v>
      </c>
      <c r="F40" s="111" t="s">
        <v>103</v>
      </c>
    </row>
    <row r="41" spans="1:6" ht="92.4" x14ac:dyDescent="0.25">
      <c r="A41" s="123" t="s">
        <v>325</v>
      </c>
      <c r="B41" s="123" t="s">
        <v>272</v>
      </c>
      <c r="C41" s="123" t="s">
        <v>317</v>
      </c>
      <c r="D41" s="124" t="s">
        <v>326</v>
      </c>
      <c r="E41" s="111" t="s">
        <v>103</v>
      </c>
      <c r="F41" s="111" t="s">
        <v>103</v>
      </c>
    </row>
    <row r="42" spans="1:6" ht="211.2" x14ac:dyDescent="0.25">
      <c r="A42" s="123" t="s">
        <v>328</v>
      </c>
      <c r="B42" s="123" t="s">
        <v>272</v>
      </c>
      <c r="C42" s="123" t="s">
        <v>317</v>
      </c>
      <c r="D42" s="124" t="s">
        <v>329</v>
      </c>
      <c r="E42" s="111" t="s">
        <v>103</v>
      </c>
      <c r="F42" s="111" t="s">
        <v>103</v>
      </c>
    </row>
    <row r="43" spans="1:6" ht="66" x14ac:dyDescent="0.25">
      <c r="A43" s="123" t="s">
        <v>331</v>
      </c>
      <c r="B43" s="123" t="s">
        <v>272</v>
      </c>
      <c r="C43" s="123" t="s">
        <v>317</v>
      </c>
      <c r="D43" s="124" t="s">
        <v>419</v>
      </c>
      <c r="E43" s="125">
        <f t="shared" si="1"/>
        <v>3</v>
      </c>
      <c r="F43" s="125">
        <f>IF(Hindamistabel!J164=TRUE,3,IF(Hindamistabel!J165=TRUE,2,IF(Hindamistabel!J166=TRUE,1,IF(Hindamistabel!J167=TRUE,0,IF(Hindamistabel!J168=TRUE,"pole asjakohane","")))))</f>
        <v>1</v>
      </c>
    </row>
    <row r="44" spans="1:6" ht="105.6" x14ac:dyDescent="0.25">
      <c r="A44" s="123" t="s">
        <v>335</v>
      </c>
      <c r="B44" s="123" t="s">
        <v>272</v>
      </c>
      <c r="C44" s="123" t="s">
        <v>317</v>
      </c>
      <c r="D44" s="124" t="s">
        <v>336</v>
      </c>
      <c r="E44" s="111" t="s">
        <v>103</v>
      </c>
      <c r="F44" s="111" t="s">
        <v>103</v>
      </c>
    </row>
    <row r="45" spans="1:6" ht="92.4" x14ac:dyDescent="0.25">
      <c r="A45" s="123" t="s">
        <v>337</v>
      </c>
      <c r="B45" s="123" t="s">
        <v>272</v>
      </c>
      <c r="C45" s="123" t="s">
        <v>317</v>
      </c>
      <c r="D45" s="124" t="s">
        <v>338</v>
      </c>
      <c r="E45" s="111" t="s">
        <v>103</v>
      </c>
      <c r="F45" s="111" t="s">
        <v>103</v>
      </c>
    </row>
    <row r="46" spans="1:6" ht="224.4" x14ac:dyDescent="0.25">
      <c r="A46" s="123" t="s">
        <v>340</v>
      </c>
      <c r="B46" s="123" t="s">
        <v>272</v>
      </c>
      <c r="C46" s="123" t="s">
        <v>317</v>
      </c>
      <c r="D46" s="124" t="s">
        <v>341</v>
      </c>
      <c r="E46" s="111" t="s">
        <v>103</v>
      </c>
      <c r="F46" s="111" t="s">
        <v>103</v>
      </c>
    </row>
    <row r="47" spans="1:6" ht="52.8" x14ac:dyDescent="0.25">
      <c r="A47" s="123">
        <v>16</v>
      </c>
      <c r="B47" s="123" t="s">
        <v>272</v>
      </c>
      <c r="C47" s="123" t="s">
        <v>317</v>
      </c>
      <c r="D47" s="124" t="s">
        <v>343</v>
      </c>
      <c r="E47" s="125">
        <f t="shared" si="1"/>
        <v>3</v>
      </c>
      <c r="F47" s="125">
        <f>IF(Hindamistabel!J172=TRUE,3,IF(Hindamistabel!J173=TRUE,2,IF(Hindamistabel!J174=TRUE,1,IF(Hindamistabel!J175=TRUE,0,""))))</f>
        <v>2</v>
      </c>
    </row>
    <row r="48" spans="1:6" ht="52.8" x14ac:dyDescent="0.25">
      <c r="A48" s="123">
        <v>17</v>
      </c>
      <c r="B48" s="123" t="s">
        <v>272</v>
      </c>
      <c r="C48" s="123" t="s">
        <v>317</v>
      </c>
      <c r="D48" s="124" t="s">
        <v>348</v>
      </c>
      <c r="E48" s="125">
        <f t="shared" si="1"/>
        <v>3</v>
      </c>
      <c r="F48" s="125">
        <f>IF(Hindamistabel!J176=TRUE,3,IF(Hindamistabel!J177=TRUE,2,IF(Hindamistabel!J178=TRUE,1,IF(Hindamistabel!J179=TRUE,0,""))))</f>
        <v>3</v>
      </c>
    </row>
    <row r="49" spans="1:6" ht="39.6" x14ac:dyDescent="0.25">
      <c r="A49" s="123" t="s">
        <v>351</v>
      </c>
      <c r="B49" s="123" t="s">
        <v>272</v>
      </c>
      <c r="C49" s="123" t="s">
        <v>317</v>
      </c>
      <c r="D49" s="124" t="s">
        <v>352</v>
      </c>
      <c r="E49" s="125" t="str">
        <f>IF(F49="pole asjakohane","",3)</f>
        <v/>
      </c>
      <c r="F49" s="125" t="str">
        <f>IF(Hindamistabel!J180=TRUE,0,IF(Hindamistabel!J181=TRUE,"pole asjakohane",IF(Hindamistabel!J182=TRUE,3,"")))</f>
        <v>pole asjakohane</v>
      </c>
    </row>
    <row r="50" spans="1:6" ht="66" x14ac:dyDescent="0.25">
      <c r="A50" s="123" t="s">
        <v>358</v>
      </c>
      <c r="B50" s="123" t="s">
        <v>272</v>
      </c>
      <c r="C50" s="123" t="s">
        <v>317</v>
      </c>
      <c r="D50" s="124" t="s">
        <v>359</v>
      </c>
      <c r="E50" s="125">
        <f>IF(OR(F50="pole asjakohane",Hindamistabel!J180=TRUE,Hindamistabel!J182=TRUE),"",2)</f>
        <v>2</v>
      </c>
      <c r="F50" s="125">
        <f>IF(Hindamistabel!J183=TRUE,1,IF(Hindamistabel!J184=TRUE,0,IF(Hindamistabel!J185=TRUE,2,"")))</f>
        <v>0</v>
      </c>
    </row>
    <row r="51" spans="1:6" ht="92.4" x14ac:dyDescent="0.25">
      <c r="A51" s="123" t="s">
        <v>363</v>
      </c>
      <c r="B51" s="123" t="s">
        <v>272</v>
      </c>
      <c r="C51" s="123" t="s">
        <v>317</v>
      </c>
      <c r="D51" s="124" t="s">
        <v>364</v>
      </c>
      <c r="E51" s="125">
        <f>IF(F51="ei kohaldu","",3)</f>
        <v>3</v>
      </c>
      <c r="F51" s="125">
        <f>IF(Hindamistabel!J186=TRUE,3,IF(Hindamistabel!J187=TRUE,2,IF(Hindamistabel!J188=TRUE,1,IF(Hindamistabel!J189=TRUE,0,IF(Hindamistabel!J190=TRUE,"ei kohaldu","")))))</f>
        <v>2</v>
      </c>
    </row>
    <row r="52" spans="1:6" ht="79.2" x14ac:dyDescent="0.25">
      <c r="A52" s="123" t="s">
        <v>366</v>
      </c>
      <c r="B52" s="123" t="s">
        <v>272</v>
      </c>
      <c r="C52" s="123" t="s">
        <v>317</v>
      </c>
      <c r="D52" s="124" t="s">
        <v>370</v>
      </c>
      <c r="E52" s="111" t="s">
        <v>103</v>
      </c>
      <c r="F52" s="111" t="s">
        <v>103</v>
      </c>
    </row>
    <row r="53" spans="1:6" ht="66" x14ac:dyDescent="0.25">
      <c r="A53" s="123" t="s">
        <v>369</v>
      </c>
      <c r="B53" s="123" t="s">
        <v>272</v>
      </c>
      <c r="C53" s="123" t="s">
        <v>317</v>
      </c>
      <c r="D53" s="124" t="s">
        <v>367</v>
      </c>
      <c r="E53" s="125" t="str">
        <f>IF(F53="ei kohaldu","",3)</f>
        <v/>
      </c>
      <c r="F53" s="125" t="str">
        <f>IF(Hindamistabel!J192=TRUE,3,IF(Hindamistabel!J193=TRUE,2,IF(Hindamistabel!J194=TRUE,1,IF(Hindamistabel!J195=TRUE,0,IF(Hindamistabel!J196=TRUE,"ei kohaldu","")))))</f>
        <v>ei kohaldu</v>
      </c>
    </row>
    <row r="54" spans="1:6" ht="79.2" x14ac:dyDescent="0.25">
      <c r="A54" s="123" t="s">
        <v>404</v>
      </c>
      <c r="B54" s="123" t="s">
        <v>272</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107</v>
      </c>
      <c r="F56" s="116">
        <f>SUM(Tabel1[Hindamise skoor])</f>
        <v>76</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107</v>
      </c>
      <c r="C60" s="140">
        <f>SUM(Tabel1[Hindamise skoor])</f>
        <v>76</v>
      </c>
      <c r="D60" s="153">
        <f>IFERROR(C60/B60,"ei kohaldu")</f>
        <v>0.71028037383177567</v>
      </c>
    </row>
    <row r="61" spans="1:6" x14ac:dyDescent="0.25">
      <c r="A61" s="141" t="s">
        <v>423</v>
      </c>
      <c r="B61" s="142">
        <f>SUM(E2)</f>
        <v>3</v>
      </c>
      <c r="C61" s="142">
        <f>SUM(F2)</f>
        <v>3</v>
      </c>
      <c r="D61" s="151">
        <f t="shared" ref="D61:D74" si="2">IFERROR(C61/B61,"ei kohaldu")</f>
        <v>1</v>
      </c>
    </row>
    <row r="62" spans="1:6" x14ac:dyDescent="0.25">
      <c r="A62" s="141" t="s">
        <v>444</v>
      </c>
      <c r="B62" s="142">
        <f>SUM(E3:E8)</f>
        <v>18</v>
      </c>
      <c r="C62" s="142">
        <f>SUM(F3:F8)</f>
        <v>13</v>
      </c>
      <c r="D62" s="151">
        <f t="shared" si="2"/>
        <v>0.72222222222222221</v>
      </c>
    </row>
    <row r="63" spans="1:6" x14ac:dyDescent="0.25">
      <c r="A63" s="141" t="s">
        <v>445</v>
      </c>
      <c r="B63" s="142">
        <f>SUM(E9:E12)</f>
        <v>9</v>
      </c>
      <c r="C63" s="142">
        <f>SUM(F9:F12)</f>
        <v>6</v>
      </c>
      <c r="D63" s="151">
        <f t="shared" si="2"/>
        <v>0.66666666666666663</v>
      </c>
    </row>
    <row r="64" spans="1:6" x14ac:dyDescent="0.25">
      <c r="A64" s="141" t="s">
        <v>446</v>
      </c>
      <c r="B64" s="142">
        <f>SUM(E13:E16)</f>
        <v>12</v>
      </c>
      <c r="C64" s="142">
        <f>SUM(F13:F16)</f>
        <v>12</v>
      </c>
      <c r="D64" s="151">
        <f t="shared" si="2"/>
        <v>1</v>
      </c>
    </row>
    <row r="65" spans="1:4" x14ac:dyDescent="0.25">
      <c r="A65" s="141" t="s">
        <v>447</v>
      </c>
      <c r="B65" s="142">
        <f>SUM(E17:E20)</f>
        <v>9</v>
      </c>
      <c r="C65" s="142">
        <f>SUM(F17:F20)</f>
        <v>6</v>
      </c>
      <c r="D65" s="151">
        <f t="shared" si="2"/>
        <v>0.66666666666666663</v>
      </c>
    </row>
    <row r="66" spans="1:4" x14ac:dyDescent="0.25">
      <c r="A66" s="141" t="s">
        <v>448</v>
      </c>
      <c r="B66" s="142">
        <f>SUM(E21:E24)</f>
        <v>9</v>
      </c>
      <c r="C66" s="142">
        <f>SUM(F21:F24)</f>
        <v>6</v>
      </c>
      <c r="D66" s="151">
        <f t="shared" si="2"/>
        <v>0.66666666666666663</v>
      </c>
    </row>
    <row r="67" spans="1:4" x14ac:dyDescent="0.25">
      <c r="A67" s="141" t="s">
        <v>449</v>
      </c>
      <c r="B67" s="142">
        <f>SUM(E25:E28)</f>
        <v>6</v>
      </c>
      <c r="C67" s="142">
        <f>SUM(F25:F28)</f>
        <v>6</v>
      </c>
      <c r="D67" s="151">
        <f t="shared" si="2"/>
        <v>1</v>
      </c>
    </row>
    <row r="68" spans="1:4" x14ac:dyDescent="0.25">
      <c r="A68" s="141" t="s">
        <v>450</v>
      </c>
      <c r="B68" s="142">
        <f>SUM(E29:E38)</f>
        <v>24</v>
      </c>
      <c r="C68" s="142">
        <f>SUM(F29:F38)</f>
        <v>14</v>
      </c>
      <c r="D68" s="151">
        <f t="shared" si="2"/>
        <v>0.58333333333333337</v>
      </c>
    </row>
    <row r="69" spans="1:4" x14ac:dyDescent="0.25">
      <c r="A69" s="141" t="s">
        <v>451</v>
      </c>
      <c r="B69" s="142">
        <f>SUM(E39:E54)</f>
        <v>17</v>
      </c>
      <c r="C69" s="142">
        <f>SUM(F39:F54)</f>
        <v>10</v>
      </c>
      <c r="D69" s="151">
        <f t="shared" si="2"/>
        <v>0.58823529411764708</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48</v>
      </c>
      <c r="C72" s="142">
        <f>SUM(F3:F20)</f>
        <v>37</v>
      </c>
      <c r="D72" s="151">
        <f t="shared" si="2"/>
        <v>0.77083333333333337</v>
      </c>
    </row>
    <row r="73" spans="1:4" x14ac:dyDescent="0.25">
      <c r="A73" s="140" t="s">
        <v>442</v>
      </c>
      <c r="B73" s="142">
        <f>SUM(E21:E28)</f>
        <v>15</v>
      </c>
      <c r="C73" s="142">
        <f>SUM(F21:F28)</f>
        <v>12</v>
      </c>
      <c r="D73" s="151">
        <f t="shared" si="2"/>
        <v>0.8</v>
      </c>
    </row>
    <row r="74" spans="1:4" x14ac:dyDescent="0.25">
      <c r="A74" s="140" t="s">
        <v>443</v>
      </c>
      <c r="B74" s="142">
        <f>SUM(E29:E54)</f>
        <v>41</v>
      </c>
      <c r="C74" s="142">
        <f>SUM(F29:F54)</f>
        <v>24</v>
      </c>
      <c r="D74" s="151">
        <f t="shared" si="2"/>
        <v>0.58536585365853655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B55" zoomScale="60" zoomScaleNormal="60" workbookViewId="0">
      <selection activeCell="G41" sqref="G41"/>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61" t="s">
        <v>426</v>
      </c>
      <c r="C1" s="261"/>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49.2"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
      </c>
    </row>
    <row r="5" spans="1:7" ht="98.4"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kaitsekorralduskava</v>
      </c>
      <c r="G5" s="161" t="str">
        <f>_xlfn.TEXTJOIN("; ",TRUE,Hindamistabel!L10:L14)</f>
        <v>Kaitseväärtuseks on 84 liiki, millest kolme seisund ei olnud kindlaks tehtud. Liigid, kelle seisund ei olnud kindlaks tehtud, on suur-kuldtiib, suur-mosaiikliblikas ja suur-rabakiil.</v>
      </c>
    </row>
    <row r="6" spans="1:7" ht="147.6"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kaitsekorralduskava</v>
      </c>
      <c r="G6" s="161" t="str">
        <f>_xlfn.TEXTJOIN("; ",TRUE,Hindamistabel!L15:L19)</f>
        <v>Kaitseväärtuseks on 48 elupaigatüüpi, millest 44 seisund oli kindlaks tehtud. Seisundiandmed puudusid paljandite ja koobaste (8210, 8220, 8310) ning kanarbiku ja hariliku kukemarjaga kuivade nõmmede (2320) kohta.</v>
      </c>
    </row>
    <row r="7" spans="1:7" ht="98.4"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kaitsekorralduskava</v>
      </c>
      <c r="G7" s="161" t="str">
        <f>_xlfn.TEXTJOIN("; ",TRUE,Hindamistabel!L20:L24)</f>
        <v>Kiilide ja liblikate andmed on ebapiisavad, mõruda vesipipra andmed on osaliselt  vananenud, tiigilendlase andmed on tuletuslikud (ei põhine inventuuril, uuringul).</v>
      </c>
    </row>
    <row r="8" spans="1:7" ht="172.2"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60" t="str">
        <f>_xlfn.TEXTJOIN("; ",TRUE,Hindamistabel!K25:K29)</f>
        <v>kaitsekorralduskava, EELIS</v>
      </c>
      <c r="G8" s="161" t="str">
        <f>_xlfn.TEXTJOIN("; ",TRUE,Hindamistabel!L25:L29)</f>
        <v>Kaitsekorralduskava toob välja probleemid metsaelupaikade, rannikuelupaikade, paljandite ja koobaste ning pärandniitude andmestikus. Ala suuruse ja rahaliste vahendite puuduse tõttu on inventuure tehtud väiksematel aladel, paljud andmed on saadud kameraalselt ja suure üldistusega.</v>
      </c>
    </row>
    <row r="9" spans="1:7" ht="221.4"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On tuvastatud mõned andmelüngad, kuid nende lünkade täitmise vajadus ei ole selgelt välja toodud.</v>
      </c>
      <c r="F9" s="160" t="str">
        <f>_xlfn.TEXTJOIN("; ",TRUE,Hindamistabel!K30:K33)</f>
        <v>kaitsekorralduskava</v>
      </c>
      <c r="G9" s="161" t="str">
        <f>_xlfn.TEXTJOIN("; ",TRUE,Hindamistabel!L30:L33)</f>
        <v>Andmelüngana on tuvastatud metsaelupaikade, väikesaarte ja laidude, kanarbiku ja hariliku kukemarjaga kuivade nõmmede, paljandite ja ja koobaste ning pärandniitude andmestikus. Pärandniitude inventuur on planeeritud, teiste oma mitte. Kahe kaitseväärtuseks oleva liblika kohta on öeldud, et andmed puuduvad või on väga vanad.</v>
      </c>
    </row>
    <row r="10" spans="1:7" ht="369"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60" t="str">
        <f>_xlfn.TEXTJOIN("; ",TRUE,Hindamistabel!K34:K37)</f>
        <v>EELIS, inventuuride planeerimise virtuaalkontor</v>
      </c>
      <c r="G10" s="161" t="str">
        <f>_xlfn.TEXTJOIN("; ",TRUE,Hindamistabel!L34:L37)</f>
        <v>Metsaelupaikade ja pärandniitude inventuure on tehtud mitmel aastal. Kuna Lahemaa pindala on väga suur, on inventuure tellitud osade kaupa ja hindamise ajaks ei ole kõik vajalikud alad üle inventeeritud. Pärandniitude kaks erinevat andmekihti kokku viidud. Viimastel aastatel on olnud raske leida pärandniitude inventeerijaid (hanked ei saa pakkumisi). Väikesaarte andmestik on korrastatud. Paljandid ja koopad on inventeerimata ja neid ei ole endiselt EELISes elupaigatüüpide andmestikus. Kanarbiku ja hariliku kukemarjaga kuivade nõmmede olemasolu pole välja selgitatud. Liblikaid pole inventeeritud.</v>
      </c>
    </row>
    <row r="11" spans="1:7" ht="98.4"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",TRUE,Hindamistabel!K38:K42)</f>
        <v>kaitsekorralduskava</v>
      </c>
      <c r="G11" s="161" t="str">
        <f>_xlfn.TEXTJOIN("; ",TRUE,Hindamistabel!L38:L42)</f>
        <v xml:space="preserve">Surveteguri mõistet kaitsekorralduskavas ei kasutata, tekstist tuleb välja, et sageli on survetegurid samad, mis negatiivsed mõjutegurid. </v>
      </c>
    </row>
    <row r="12" spans="1:7" ht="196.8"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",TRUE,Hindamistabel!K43:K46)</f>
        <v>kaitsekorralduskava</v>
      </c>
      <c r="G12" s="161" t="str">
        <f>_xlfn.TEXTJOIN("; ",TRUE,Hindamistabel!L43:L46)</f>
        <v>Vastamisel on lähtutud sellest suunisest, mida teha, kuni ühtlustatud survetegurite määratlemise metoodika välja töötamiseni (piisavaks lugeda üldiseid kirjeldavaid hinnanguid). Alati ei selgu kaitsekorralduskavast, kas tegemist on surveteguriga või lihtsalt üldise võimaliku (teoreetilise) mõjuteguriga.</v>
      </c>
    </row>
    <row r="13" spans="1:7" ht="172.2" x14ac:dyDescent="0.4">
      <c r="A13" s="158" t="s">
        <v>159</v>
      </c>
      <c r="B13" s="159" t="s">
        <v>104</v>
      </c>
      <c r="C13" s="159" t="s">
        <v>145</v>
      </c>
      <c r="D13" s="171" t="s">
        <v>160</v>
      </c>
      <c r="E13" s="160" t="str" cm="1">
        <f t="array" ref="E13">_xlfn.TEXTJOIN("; ",TRUE,IF(Hindamistabel!J47:J51="muu",Hindamistabel!L47:L51,IF(Hindamistabel!J47:J51&lt;&gt;"",Hindamistabel!J47:J51,"")))</f>
        <v>rohumaade hülgamine; metsandus; ehitustegevus ja asustus; inimtekkelised veerežiimi muutused; väärtuslike hoonete lagunemine, rahvakultuuri, traditsioonilise maakasutuse ja töövõtete hääbumine; koordineerimatu külastustegevus</v>
      </c>
      <c r="F13" s="160" t="str">
        <f>_xlfn.TEXTJOIN("; ",TRUE,Hindamistabel!K47:K51)</f>
        <v>kaitsekorralduskava; kaitsekorralduskava; kaitsekorralduskava; kaitsekorralduskava; kaitsekorralduskava</v>
      </c>
      <c r="G13" s="161" t="str">
        <f>_xlfn.TEXTJOIN("; ",TRUE,Hindamistabel!L47:L51)</f>
        <v>pärandniitude ja teiste avatud alade roostumine, võsastumine, kinnikasvamine; metsaraie piiranguvööndis; ebaseaduslik ehitustegevus; kuivenduskraavid, paisud; väärtuslike hoonete lagunemine, rahvakultuuri, traditsioonilise maakasutuse ja töövõtete hääbumine; koordineerimatu külastustegevus</v>
      </c>
    </row>
    <row r="14" spans="1:7" ht="196.8" x14ac:dyDescent="0.4">
      <c r="A14" s="158">
        <v>4</v>
      </c>
      <c r="B14" s="159" t="s">
        <v>104</v>
      </c>
      <c r="C14" s="159" t="s">
        <v>145</v>
      </c>
      <c r="D14" s="171" t="s">
        <v>164</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60" t="str">
        <f>_xlfn.TEXTJOIN("; ",TRUE,Hindamistabel!K52:K54)</f>
        <v>kaitsekorralduskava</v>
      </c>
      <c r="G14" s="161" t="str">
        <f>_xlfn.TEXTJOIN("; ",TRUE,Hindamistabel!L52:L54)</f>
        <v>Nimetatud on mõned survetegurid, mis asuvad väljaspool rahvusparki, kuid neid ei ole täpsemalt analüüsitud. Nt ptk 2.2.5: "Suurimad ohutegurid rannikuelupaikadele on seotud otsese inimmõjuga: nafta- ja õlireostus, suuremahulised süvendustööd, kaevandamine väljaspool kaitseala, ehitamine (sh tuulegeneraatorid)." jt.</v>
      </c>
    </row>
    <row r="15" spans="1:7" ht="221.4" x14ac:dyDescent="0.4">
      <c r="A15" s="158" t="s">
        <v>170</v>
      </c>
      <c r="B15" s="159" t="s">
        <v>104</v>
      </c>
      <c r="C15" s="159" t="s">
        <v>169</v>
      </c>
      <c r="D15" s="171" t="s">
        <v>171</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kaitsekorralduskava</v>
      </c>
      <c r="G15" s="161" t="str">
        <f>_xlfn.TEXTJOIN("; ",TRUE,Hindamistabel!L55:L59)</f>
        <v>Kaitseväärtuseks on 132 elurikkusega seotud kaitseväärtust (liigid ja elupaigad). 47 linnuliigi kohta pole kaitsekorralduskavas eraldi alapeatükki koos eesmärkidega, kuid kava ptk 2.1.5. "Linnud" on seatud üldised eesmärgid kõikidele kaitseväärtuseks (kaitse-eesmärgiks) olevatele lindudele. Selle alusel arvestab hindaja, et ka neile 47 linnuliigile on eesmärgid seatud.</v>
      </c>
    </row>
    <row r="16" spans="1:7" ht="73.8" x14ac:dyDescent="0.4">
      <c r="A16" s="158" t="s">
        <v>179</v>
      </c>
      <c r="B16" s="159" t="s">
        <v>104</v>
      </c>
      <c r="C16" s="159" t="s">
        <v>169</v>
      </c>
      <c r="D16" s="171" t="s">
        <v>180</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kaitsekorralduskava</v>
      </c>
      <c r="G16" s="161" t="str">
        <f>_xlfn.TEXTJOIN("; ",TRUE,Hindamistabel!L60:L63)</f>
        <v/>
      </c>
    </row>
    <row r="17" spans="1:7" ht="98.4" x14ac:dyDescent="0.4">
      <c r="A17" s="158" t="s">
        <v>186</v>
      </c>
      <c r="B17" s="159" t="s">
        <v>104</v>
      </c>
      <c r="C17" s="159" t="s">
        <v>169</v>
      </c>
      <c r="D17" s="171" t="s">
        <v>187</v>
      </c>
      <c r="E17" s="160" t="str">
        <f>IF(Hindamistabel!J64=TRUE,"Ei ole asjakohane (alal puuduvad vastavad kaitseväärtused)",IF(Hindamistabel!J65=TRUE,"Ei",IF(Hindamistabel!J66=TRUE,"Jah","")))</f>
        <v>Jah</v>
      </c>
      <c r="F17" s="160" t="str">
        <f>_xlfn.TEXTJOIN("; ",TRUE,Hindamistabel!K64:K66)</f>
        <v>kaitsekorralduskava</v>
      </c>
      <c r="G17" s="161" t="str">
        <f>_xlfn.TEXTJOIN("; ",TRUE,Hindamistabel!L64:L66)</f>
        <v>Eesmärgid on seatud mitmetele kultuuripärandi valdkonda kuuluvatele objektidele ja tegevustele (sh vaimsele) ning maastikuilmele ja elementidele.</v>
      </c>
    </row>
    <row r="18" spans="1:7" ht="98.4" x14ac:dyDescent="0.4">
      <c r="A18" s="158" t="s">
        <v>192</v>
      </c>
      <c r="B18" s="159" t="s">
        <v>104</v>
      </c>
      <c r="C18" s="159" t="s">
        <v>169</v>
      </c>
      <c r="D18" s="171" t="s">
        <v>193</v>
      </c>
      <c r="E18" s="160" t="str">
        <f>IF(Hindamistabel!J67=TRUE,"Ei ole asjakohane (alal puuduvad vastavad kaitseväärtused)",IF(Hindamistabel!J68=TRUE,"Ei",IF(Hindamistabel!J69=TRUE,"Jah","")))</f>
        <v>Jah</v>
      </c>
      <c r="F18" s="160" t="str">
        <f>_xlfn.TEXTJOIN("; ",TRUE,Hindamistabel!K67:K69)</f>
        <v>kaitsekorralduskava</v>
      </c>
      <c r="G18" s="161" t="str">
        <f>_xlfn.TEXTJOIN("; ",TRUE,Hindamistabel!L67:L69)</f>
        <v xml:space="preserve">Lisaks kaitse-eeskirjas kaitseväärtusena nimetatud liikidele on kaitsekorralduskavas üldised eesmärgid kõikidele kaitsealustele liikidele liigirühmade kaupa. </v>
      </c>
    </row>
    <row r="19" spans="1:7" ht="147.6" x14ac:dyDescent="0.4">
      <c r="A19" s="158" t="s">
        <v>196</v>
      </c>
      <c r="B19" s="159" t="s">
        <v>104</v>
      </c>
      <c r="C19" s="159" t="s">
        <v>195</v>
      </c>
      <c r="D19" s="171" t="s">
        <v>197</v>
      </c>
      <c r="E19" s="160" t="str">
        <f>IF(Hindamistabel!J70=TRUE,"Jah, täiendav sekkumine on vajalik",IF(Hindamistabel!J71=TRUE,"Ei, täiendav sekkumine ei ole vajalik",""))</f>
        <v>Jah, täiendav sekkumine on vajalik</v>
      </c>
      <c r="F19" s="160" t="str">
        <f>_xlfn.TEXTJOIN("; ",TRUE,Hindamistabel!K70:K71)</f>
        <v>kaitsekorralduskava</v>
      </c>
      <c r="G19" s="161" t="str">
        <f>_xlfn.TEXTJOIN("; ",TRUE,Hindamistabel!L70:L71)</f>
        <v>Vajalik on: pärandniitude taastamine ja hooldamine; liikide elupaikade hooldamine; soode loodusliku veerežiimi taastumisele kaasaaitamine; maastiku, parkide, üksikobjektide ja kultuuriliselt oluliste objektide hooldamine.</v>
      </c>
    </row>
    <row r="20" spans="1:7" ht="221.4" x14ac:dyDescent="0.4">
      <c r="A20" s="158" t="s">
        <v>201</v>
      </c>
      <c r="B20" s="159" t="s">
        <v>104</v>
      </c>
      <c r="C20" s="159" t="s">
        <v>195</v>
      </c>
      <c r="D20" s="171" t="s">
        <v>202</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Meetmed on seatud mõnedele (&lt;100%) asjakohastele kaitse-eesmärkidele.</v>
      </c>
      <c r="F20" s="160" t="str">
        <f>_xlfn.TEXTJOIN("; ",TRUE,Hindamistabel!K72:K75)</f>
        <v>kaitsekorralduskava</v>
      </c>
      <c r="G20" s="161" t="str">
        <f>_xlfn.TEXTJOIN("; ",TRUE,Hindamistabel!L72:L75)</f>
        <v xml:space="preserve">Kaitsekorralduskavas on meetmed enamasti olemas, kuid alati pole SMART. Suur-kuldtiiva ja suur-mosaiikliblika kaitse-eesmärgi saavutamise meetmena on kirjas: "Liigi kaitse tagatakse läbi elupaiga kaitse." Kuna ühtegi nende elupaika ei olnud kaitsekorralduskava koostamise ega tulemuslikkuse hindamise ajal registreeritud, ei ole põhjendatud lugeda elupaiga kaitset meetmena. </v>
      </c>
    </row>
    <row r="21" spans="1:7" ht="196.8" x14ac:dyDescent="0.4">
      <c r="A21" s="158" t="s">
        <v>208</v>
      </c>
      <c r="B21" s="159" t="s">
        <v>104</v>
      </c>
      <c r="C21" s="159" t="s">
        <v>195</v>
      </c>
      <c r="D21" s="171" t="s">
        <v>209</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60" t="str">
        <f>_xlfn.TEXTJOIN("; ",TRUE,Hindamistabel!K76:K79)</f>
        <v>kaitsekorralduskava</v>
      </c>
      <c r="G21" s="161" t="str">
        <f>_xlfn.TEXTJOIN("; ",TRUE,Hindamistabel!L76:L79)</f>
        <v>Kaitsekorralduskavas on ranniku- ja mereelupaikade surveteguritena kirjas nafta- ja õlireostus, suuremahulised süvendustööd, kaevandamine väljaspool kaitseala, ehitamine. Meetmeks on administratiivmeetmed, mis tähendab, et keskkonnalubade väljastamisel väljaspool rahvusparki tehtavatel tegevustel arvestatakse võimalikku mõju rahvuspargile.</v>
      </c>
    </row>
    <row r="22" spans="1:7" ht="172.2" x14ac:dyDescent="0.4">
      <c r="A22" s="158" t="s">
        <v>214</v>
      </c>
      <c r="B22" s="159" t="s">
        <v>104</v>
      </c>
      <c r="C22" s="159" t="s">
        <v>195</v>
      </c>
      <c r="D22" s="171" t="s">
        <v>215</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60" t="str">
        <f>_xlfn.TEXTJOIN("; ",TRUE,Hindamistabel!K80:K83)</f>
        <v>kaitsekorralduskava</v>
      </c>
      <c r="G22" s="161" t="str">
        <f>_xlfn.TEXTJOIN("; ",TRUE,Hindamistabel!L80:L83)</f>
        <v>Mitme liigi survetegurina on nimetatud väikekiskjaid ja meetmeks nende arvukuse reguleerimine, kuid tegevusi selleks ei ole planeeritud. Ei ole selgitatud, milliste protsesside raames seda tehakse. Tegevusi ei ole planeeritud ka rändetõkete likvideerimiseks.</v>
      </c>
    </row>
    <row r="23" spans="1:7" ht="123" x14ac:dyDescent="0.4">
      <c r="A23" s="162">
        <v>7</v>
      </c>
      <c r="B23" s="155" t="s">
        <v>221</v>
      </c>
      <c r="C23" s="155" t="s">
        <v>222</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Keskkonnaameti piirkondlik juhtivspetsialist, dokumendihaldussüsteem</v>
      </c>
      <c r="G23" s="157" t="str">
        <f>_xlfn.TEXTJOIN("; ",TRUE,Hindamistabel!L84:L85)</f>
        <v/>
      </c>
    </row>
    <row r="24" spans="1:7" ht="319.8" x14ac:dyDescent="0.4">
      <c r="A24" s="162" t="s">
        <v>227</v>
      </c>
      <c r="B24" s="155" t="s">
        <v>221</v>
      </c>
      <c r="C24" s="155" t="s">
        <v>222</v>
      </c>
      <c r="D24" s="170" t="s">
        <v>228</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",TRUE,Hindamistabel!K86:K90)</f>
        <v>EELIS, KESE</v>
      </c>
      <c r="G24" s="157" t="str">
        <f>_xlfn.TEXTJOIN("; ",TRUE,Hindamistabel!L86:L90)</f>
        <v>Lahemaa elupaikade pindala on väga suurt, mistõttu pole olnud võimalik teha ülepinnalisi kaasaegseid inventuure (puudu nii inim- kui raharessurss). Samuti on puudu (või alles hiljuti koostatud) mõnede elupaikade inventeerimise metoodika. Siiski on inventuure viimastel aastatel järjest rohkem tellitud, mis loob hea eelduse, et järgmise kaitsekorraldusperioodi hindamisel on algandmed, millega võrrelda, olemas. Mõnede liikide andmeid ei ole kaitsekorraldusperioodil uuendatud või ei võimalda seiremetoodika eesmärkide poole liikumist hinnata.</v>
      </c>
    </row>
    <row r="25" spans="1:7" ht="246" x14ac:dyDescent="0.4">
      <c r="A25" s="162" t="s">
        <v>235</v>
      </c>
      <c r="B25" s="155" t="s">
        <v>221</v>
      </c>
      <c r="C25" s="155" t="s">
        <v>222</v>
      </c>
      <c r="D25" s="170" t="s">
        <v>430</v>
      </c>
      <c r="E25" s="163" t="str">
        <f>IF(Hindamistabel!J91&lt;&gt;"",Hindamistabel!J91,"")</f>
        <v>Erinevate projektide raames tellitavad uuringud ja inventuurid peaksid andma liigi seisundi trendi muutuse kogu Lahemaa osas (praegu ainult kitsas piirkonnas Lahemaal). Riikliku seire metoodika peaks arvestama, et seisundi muutust oleks võimalik hinnata kogu elupaigas, mitte ainult ühes punktis. See välistab, et suuresti sisult sama töö tuleb eksperdilt tellida kaks korda. Eri aastatel tehtud inventuurid ja seired peavad olema võrreldava metoodikaga. Oluline on tagada piisav rahastus.</v>
      </c>
      <c r="F25" s="156" t="str">
        <f>_xlfn.TEXTJOIN("; ",TRUE,Hindamistabel!K91:K91)</f>
        <v>EELIS, KESE</v>
      </c>
      <c r="G25" s="157" t="str">
        <f>_xlfn.TEXTJOIN("; ",TRUE,Hindamistabel!L91:L91)</f>
        <v/>
      </c>
    </row>
    <row r="26" spans="1:7" ht="147.6" x14ac:dyDescent="0.4">
      <c r="A26" s="162">
        <v>9</v>
      </c>
      <c r="B26" s="155" t="s">
        <v>221</v>
      </c>
      <c r="C26" s="155" t="s">
        <v>222</v>
      </c>
      <c r="D26" s="170" t="s">
        <v>239</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",TRUE,Hindamistabel!K92:K95)</f>
        <v>EELIS, KESE, Keskkonnaameti dokumendihaldussüsteem</v>
      </c>
      <c r="G26" s="157" t="str">
        <f>_xlfn.TEXTJOIN("; ",TRUE,Hindamistabel!L92:L95)</f>
        <v>Metsaelupaikade inventuuri alusel moodustati projekteeritav Metsaelupaikade looduskaitseala sihtkaitsevöönd. Ebapärlikarbi elupaiga parandamise ja asustamise aluseks on olnud uuringud. Projektide tegevuste elluviimisele on eelnenud uuringud.</v>
      </c>
    </row>
    <row r="27" spans="1:7" ht="172.2" x14ac:dyDescent="0.4">
      <c r="A27" s="162" t="s">
        <v>246</v>
      </c>
      <c r="B27" s="155" t="s">
        <v>221</v>
      </c>
      <c r="C27" s="155" t="s">
        <v>245</v>
      </c>
      <c r="D27" s="170" t="s">
        <v>247</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kaitsekorralduskava</v>
      </c>
      <c r="G27" s="157" t="str">
        <f>_xlfn.TEXTJOIN("; ",TRUE,Hindamistabel!L96:L99)</f>
        <v>Kaitsekorralduskava koostamisel viidi läbi 22 avalikkuse kaasamise koosolekut: koostöökogu juhtgrupi koosolekud, koostöökogu kultuuripärandi, külastuskorralduse ja keskkonnahariduse sektsiooni koosolekud, laiemalt avalikkust kaasavad koosolekud.</v>
      </c>
    </row>
    <row r="28" spans="1:7" ht="172.2" x14ac:dyDescent="0.4">
      <c r="A28" s="162" t="s">
        <v>254</v>
      </c>
      <c r="B28" s="155" t="s">
        <v>221</v>
      </c>
      <c r="C28" s="155" t="s">
        <v>245</v>
      </c>
      <c r="D28" s="170" t="s">
        <v>255</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Keskkonnaameti dokumendihaldussüsteem, ELF ja RMK veebileht, Keskkonnaameti piirkondlik juhtivspetsialist</v>
      </c>
      <c r="G28" s="157" t="str">
        <f>_xlfn.TEXTJOIN("; ",TRUE,Hindamistabel!L100:L103)</f>
        <v/>
      </c>
    </row>
    <row r="29" spans="1:7" ht="123" x14ac:dyDescent="0.4">
      <c r="A29" s="162" t="s">
        <v>258</v>
      </c>
      <c r="B29" s="155" t="s">
        <v>221</v>
      </c>
      <c r="C29" s="155" t="s">
        <v>245</v>
      </c>
      <c r="D29" s="170" t="s">
        <v>259</v>
      </c>
      <c r="E29" s="156" t="str">
        <f>IF(Hindamistabel!J104=TRUE,"Ei oska vastata",IF(Hindamistabel!J105=TRUE,"Jah - tekkis konflikte",IF(Hindamistabel!J106=TRUE,"Ei - konflikte ei tekkinud ","")))</f>
        <v>Jah - tekkis konflikte</v>
      </c>
      <c r="F29" s="156" t="str">
        <f>_xlfn.TEXTJOIN("; ",TRUE,Hindamistabel!K104:K106)</f>
        <v>Keskkonnaameti dokumendihaldussüsteem ja piirkondlik juhtivspetsialist</v>
      </c>
      <c r="G29" s="157" t="str">
        <f>_xlfn.TEXTJOIN("; ",TRUE,Hindamistabel!L104:L106)</f>
        <v>Suuremad konfliktikohad: maaomanike vastuseis nende maal inventeerimise ja inventuuritulemuste kohta; vastuseis kaitsekorralduskavas kajastatud ehitustingimuste osas, metsaraie.</v>
      </c>
    </row>
    <row r="30" spans="1:7" ht="295.2" x14ac:dyDescent="0.4">
      <c r="A30" s="162" t="s">
        <v>264</v>
      </c>
      <c r="B30" s="155" t="s">
        <v>221</v>
      </c>
      <c r="C30" s="155" t="s">
        <v>245</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ebapiisav kompenseerimine; vastuseis alal lubatud või läbi viidud tegevustele</v>
      </c>
      <c r="F30" s="156" t="str">
        <f>_xlfn.TEXTJOIN("; ",TRUE,Hindamistabel!K107:K113)</f>
        <v>Keskkonnaameti dokumendihaldussüsteem ja piirkondlik juhtivspetsialist; Keskkonnaameti dokumendihaldussüsteem ja piirkondlik juhtivspetsialist; Keskkonnaameti dokumendihaldussüsteem ja piirkondlik juhtivspetsialist</v>
      </c>
      <c r="G30" s="157" t="str">
        <f>_xlfn.TEXTJOIN("; ",TRUE,Hindamistabel!L107:L113)</f>
        <v>Lahemaa üks suurim konfliktikoht on piirangud ehitustegevusele. Metsaraied on konfliktkohaks kahest vaatest:  mõnede inimeste arvates raiutakse liiga palju, teiste arvates lubatakse raiuda liiga vähe ja seatakse liigseid piiranguid.</v>
      </c>
    </row>
    <row r="31" spans="1:7" ht="98.4" x14ac:dyDescent="0.4">
      <c r="A31" s="158" t="s">
        <v>273</v>
      </c>
      <c r="B31" s="159" t="s">
        <v>272</v>
      </c>
      <c r="C31" s="159" t="s">
        <v>195</v>
      </c>
      <c r="D31" s="171" t="s">
        <v>274</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",TRUE,Hindamistabel!K114:K118)</f>
        <v>kaitsekorralduskava, loodushoiutööde andmed (sh ELF ja RMK)</v>
      </c>
      <c r="G31" s="161" t="str">
        <f>_xlfn.TEXTJOIN("; ",TRUE,Hindamistabel!L114:L118)</f>
        <v>Kaitsekorralduskava näeb ette vähemalt 2839 ha pärandniitude taastamise, 2016-2025. aastal tehti taastamistöid umbes 310 ha-l.</v>
      </c>
    </row>
    <row r="32" spans="1:7" ht="221.4" x14ac:dyDescent="0.4">
      <c r="A32" s="158" t="s">
        <v>281</v>
      </c>
      <c r="B32" s="159" t="s">
        <v>272</v>
      </c>
      <c r="C32" s="159" t="s">
        <v>195</v>
      </c>
      <c r="D32" s="171" t="s">
        <v>282</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Üle poole (50-90%) planeeritud taastamistöödest on rakendatud.</v>
      </c>
      <c r="F32" s="160" t="str">
        <f>_xlfn.TEXTJOIN("; ",TRUE,Hindamistabel!K119:K123)</f>
        <v>loodushoiutööde andmed (sh ELF ja RMK), Keskkonnaameti piirkondlik juhtivspetsialist, Keskkonnaameti dokumendihaldussüsteem</v>
      </c>
      <c r="G32" s="161" t="str">
        <f>_xlfn.TEXTJOIN("; ",TRUE,Hindamistabel!L119:L123)</f>
        <v>Soode veerežiimi taastamistööde vajalikkust on hinnatud ja vajalikud tööd tehtud (Laukasoo, Hara, Viru raba). Kahala järve tervendamistöid ei ole tehtud (projekti järgi kavandatud tööd osutusid väga mastaapseks ja ressursimahukaks). Koprapaisude jt voolutakistuste eemaldamist on tehtud osaliselt, mitte kõigil jõgedel. Suuremad tööd on tehtud Pudisoo ja Altja jõel.</v>
      </c>
    </row>
    <row r="33" spans="1:7" ht="98.4" x14ac:dyDescent="0.4">
      <c r="A33" s="158" t="s">
        <v>284</v>
      </c>
      <c r="B33" s="159" t="s">
        <v>272</v>
      </c>
      <c r="C33" s="159" t="s">
        <v>195</v>
      </c>
      <c r="D33" s="171" t="s">
        <v>285</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",TRUE,Hindamistabel!K124:K128)</f>
        <v>pärandniitude hooldamise toetuste kaardikiht</v>
      </c>
      <c r="G33" s="161" t="str">
        <f>_xlfn.TEXTJOIN("; ",TRUE,Hindamistabel!L124:L128)</f>
        <v>Kaitsekorralduskava järgi peab 2025. a lõpuks olema hoolduses 3542,2 ha pärandniite. 2025. aastal taotleti pärandniitude hooldamise toetust 1040 ha-l.</v>
      </c>
    </row>
    <row r="34" spans="1:7" ht="221.4" x14ac:dyDescent="0.4">
      <c r="A34" s="158" t="s">
        <v>292</v>
      </c>
      <c r="B34" s="159" t="s">
        <v>272</v>
      </c>
      <c r="C34" s="159" t="s">
        <v>195</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Kõik või enamik (≥90%) planeeritud meetmetest on ellu viidud. Kõik meetme aspektid on täidetud ja rakendatud.</v>
      </c>
      <c r="F34" s="160" t="str">
        <f>_xlfn.TEXTJOIN("; ",TRUE,Hindamistabel!K129:K133)</f>
        <v>loodushoiutööde andmed (sh ELF ja RMK)</v>
      </c>
      <c r="G34" s="161" t="str">
        <f>_xlfn.TEXTJOIN("; ",TRUE,Hindamistabel!L129:L133)</f>
        <v xml:space="preserve">Tehtud on harulise võtmeheina ja Pudisoo jõe hooldustööd ning Mohni saarel samblike kasvukohtade hooldamist. Kaitsekorralduskavas on plaanitud hooldada kümmet kahepaiksete veekogu (enne vaja vajadus välja selgitada), hooldatud on kaks (Sillaotsa karjäär), riiklikus seires on ühe veekogu kohta kirjas, et hooldustöid pole vaja teha. </v>
      </c>
    </row>
    <row r="35" spans="1:7" ht="319.8" x14ac:dyDescent="0.4">
      <c r="A35" s="158" t="s">
        <v>299</v>
      </c>
      <c r="B35" s="159" t="s">
        <v>272</v>
      </c>
      <c r="C35" s="159" t="s">
        <v>195</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Üle poole (50-90%) planeeritud meetmetest on rakendatud.</v>
      </c>
      <c r="F35" s="160" t="str">
        <f>_xlfn.TEXTJOIN("; ",TRUE,Hindamistabel!K134:K138)</f>
        <v>loodushoiutööde andmed (sh ELF ja RMK), Keskkonnaameti piirkondlik juhtivspetsialist, Keskkonnaameti dokumendihaldussüsteem</v>
      </c>
      <c r="G35" s="161" t="str">
        <f>_xlfn.TEXTJOIN("; ",TRUE,Hindamistabel!L134:L138)</f>
        <v>Palmse pargi allee on rekonstrueeritud ja mõnel aastal on seda hooldatud. Mõisapargid on hooldatud. Kaitsekorralduskavas planeeritud maastikuhoolduse ja vaadete avamise töödest on tehtud Palganeeme ja Lobineeme endiste piirivalveehitiste lammutamine. Teisi selle valdkonna töid ei ole enam peetud vajalikuks. Üksikobjekte pole viimastel aastatel hooldatud. Ajaloolis-kultuurilisi objekte on vastavalt vajadusele ja võimalusele hooldatud (muuhulgas ka talgute ja koolituste raames). Metsakoosluste kujundamist pole tehtud.</v>
      </c>
    </row>
    <row r="36" spans="1:7" ht="369" x14ac:dyDescent="0.4">
      <c r="A36" s="158" t="s">
        <v>301</v>
      </c>
      <c r="B36" s="159" t="s">
        <v>272</v>
      </c>
      <c r="C36" s="159" t="s">
        <v>195</v>
      </c>
      <c r="D36" s="171" t="s">
        <v>302</v>
      </c>
      <c r="E36" s="164" t="str">
        <f>IF(Hindamistabel!J139&lt;&gt;"",Hindamistabel!J139,"")</f>
        <v>Üksikobjekte ei ole hooldatud raha puuduse tõttu. Metsakooslusi pole kujundatud, sest selle täpsem vajadus peab selguma koostatavast märgade metsade tegevuskavast. Infotahvleid vastavalt kaitsekorralduskava peatükis 4.1.2.7 ei ole paigaldatud, Käsmu järve juurde parklat pole rajatud, võimalik põhjus - külastuse korraldaja teised prioriteedid ja rahapuudus. Lahemaa püsiekspositsiooni audiogiidi ja Lahemaa e-raamatut pole tehtud ning ekspositsiooni pole uuendatud, põhjus - rahapuudus. Kaitsekorralduskava vahehindamist ei ole tehtud, sest puudus metoodika. Elupaigatüüpi jõed ja ojad (3260*) ei ole inventeeritud, põhjus  - rahapuudus (hindamise ajal 2026. a alguses on inventuur välisrahastuse toel kavandamisel).</v>
      </c>
      <c r="F36" s="160" t="str">
        <f>_xlfn.TEXTJOIN("; ",TRUE,Hindamistabel!K139:K139)</f>
        <v>loodushoiutööde andmed (sh ELF ja RMK), Keskkonnaameti piirkondlik juhtivspetsialist, Keskkonnaameti dokumendihaldussüsteem</v>
      </c>
      <c r="G36" s="161" t="str">
        <f>_xlfn.TEXTJOIN("; ",TRUE,Hindamistabel!L139:L139)</f>
        <v/>
      </c>
    </row>
    <row r="37" spans="1:7" ht="147.6" x14ac:dyDescent="0.4">
      <c r="A37" s="158" t="s">
        <v>304</v>
      </c>
      <c r="B37" s="159" t="s">
        <v>272</v>
      </c>
      <c r="C37" s="159" t="s">
        <v>195</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",TRUE,Hindamistabel!K140:K144)</f>
        <v>EELIS, KESE, Keskkonnaameti dokumendihaldussüsteem.</v>
      </c>
      <c r="G37" s="161" t="str">
        <f>_xlfn.TEXTJOIN("; ",TRUE,Hindamistabel!L140:L144)</f>
        <v>Sammalde ja samblike ning taimede inventuuri on tehtud pisteliselt ja kavandatust oluliselt vähemas mahus. Elupaigatüüpi jõed ja ojad (3260*) ei ole inventeeritud, kuid hindamise ajal 2026. a alguses on inventuur välisrahastuse toel kavandamisel.</v>
      </c>
    </row>
    <row r="38" spans="1:7" ht="172.2" x14ac:dyDescent="0.4">
      <c r="A38" s="158" t="s">
        <v>307</v>
      </c>
      <c r="B38" s="159" t="s">
        <v>272</v>
      </c>
      <c r="C38" s="159" t="s">
        <v>195</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",TRUE,Hindamistabel!K145:K149)</f>
        <v>Keskkonnaameti dokumendihaldussüsteem</v>
      </c>
      <c r="G38" s="161" t="str">
        <f>_xlfn.TEXTJOIN("; ",TRUE,Hindamistabel!L145:L149)</f>
        <v>Tegemata on kaitsekorralduskava vahehindamine. Kava uuendamine ei ole planeeritud ajaks (2025. a) tehtud, kuid kuna sellega on alustatud (eeltööd juba 2025.aastal), ei pane hindaja vastuseks varianti "Ükski planeeritud meetmetest ei ole rakendatud".</v>
      </c>
    </row>
    <row r="39" spans="1:7" ht="172.2" x14ac:dyDescent="0.4">
      <c r="A39" s="158" t="s">
        <v>310</v>
      </c>
      <c r="B39" s="159" t="s">
        <v>272</v>
      </c>
      <c r="C39" s="159" t="s">
        <v>195</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",TRUE,Hindamistabel!K150:K154)</f>
        <v>RMK veebileht, külastustaristu virtuaalkontor, kaitsealad.ee, Keskkonnaameti piirkondlik juhtivspetsialist</v>
      </c>
      <c r="G39" s="161" t="str">
        <f>_xlfn.TEXTJOIN("; ",TRUE,Hindamistabel!L150:L154)</f>
        <v>Infotahvleid vastavalt kaitsekorraldsukava peatükis 4.1.2.7 ei ole paigaldatud, Käsmu järve juurde parklat pole rajatud. Lahemaa püsiekspositsiooni audiogiidi ja Lahemaa e-raamatut pole tehtud ning ekspositsiooni pole uuendatud.</v>
      </c>
    </row>
    <row r="40" spans="1:7" ht="98.4" x14ac:dyDescent="0.4">
      <c r="A40" s="158" t="s">
        <v>314</v>
      </c>
      <c r="B40" s="159" t="s">
        <v>272</v>
      </c>
      <c r="C40" s="159" t="s">
        <v>195</v>
      </c>
      <c r="D40" s="171" t="s">
        <v>315</v>
      </c>
      <c r="E40" s="164" t="str">
        <f>IF(Hindamistabel!J155&lt;&gt;"",Hindamistabel!J155,"")</f>
        <v>Tehtud on liikide elupaikade hooldustöid (nt mustlaik-apollo elupaigas, Soosilla karjääris), eemaldati võõrliiki mägimänd.</v>
      </c>
      <c r="F40" s="160" t="str">
        <f>_xlfn.TEXTJOIN("; ",TRUE,Hindamistabel!K155:K155)</f>
        <v>loodushoiutööde andmed (sh ELF ja RMK)</v>
      </c>
      <c r="G40" s="161" t="str">
        <f>_xlfn.TEXTJOIN("; ",TRUE,Hindamistabel!L155:L155)</f>
        <v/>
      </c>
    </row>
    <row r="41" spans="1:7" ht="409.6" x14ac:dyDescent="0.4">
      <c r="A41" s="158" t="s">
        <v>318</v>
      </c>
      <c r="B41" s="159" t="s">
        <v>272</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EELIS, KESE, Keskkonnaameti dokumendihaldussüsteem, liigi kaitse tegevuskavad</v>
      </c>
      <c r="G41" s="161" t="str">
        <f>_xlfn.TEXTJOIN("; ",TRUE,Hindamistabel!L156:L160)</f>
        <v xml:space="preserve">Hinnang tugineb suunisliikidel, mis valiti välja selliselt, et oleks esindatud erinevate biotoopide liigid ja nende kohta oleks andmeid, mille alusel seisundit hinnata. Suunisliigid on: kassikakk, haruline võtmehein, teder, paksukojaline jõekarp, kalakotkas. Kassikaku seisund on halvenev (kolmest elupaigast ühes on registreeritud stabiilselt üks paar, ühes ei ole alates 2018. ja teises 2019. aastast enam teada). Harulise võtmeheina seisundi loeb hindaja leiukoha andmete alusel halvenenuks, kuigi probleem võib olla ka andmete kogumises (seire metoodikas). Liigi kaitse tegevuskava ptk 1.3.1: Harulise võtmeheina puhul ei anna nimetatud metoodika piisavalt infot populatsiooni arvukuse kohta, kuna kordusseireaastad võivad sattuda iga kord arvukuse madalseisule ja võib kujuneda ekslik mulje, et populatsioon on hääbunud. Seega tuleks tõepärasemate andmete saamiseks seirata harulist võtmeheina vähemalt kolmel aastal järjest, seejärel võib kaks aastat mitte seirata ning taaskord kolmel järjestikusel aastal seirata.   Kuna ka andmete puudulikkus on probleem, on halvenev hinnang õigustatud.  Tedre (ja laiemalt madalsoode ja rabade haudelinnustiku) seisund on paranenud. Riiklik seire toob välja veerežiimi taastamise positiivse mõju linnustikule: Võrreldes 2017. aasta loenduskorraga on olukord veelgi paranenud – kurvitsaliste arv on kahekordistunud. Suurlaukale on tekkinud väike naerukajaka koloonia./.../ Lahemaa Laukasoos on võrreldes taastamisele eelnenud loendusega (2017) kurvitsaliste arvukus kahekordistunud. Laukasoo linnukooslusesse on lisandunud ka uued kahlajaliigid: kiivitaja (Vanellus vanellus), punajalg-tilder (Tringa totanus), heletilder (Tringa nebularia). Paksukojalise jõekarbi seisund on stabiilne (Mustoja jões on mitmel aastal tuvastatud elujõuline suur asurkond ja suurselgrootute seisund 2011. ja 2022. a väga hea, Loobu jões hea. Altja ojas stabiilselt väike populatsioon.) Kalakotka seisundi võib lugeda stabiilseks: kahes elupaigas pidevalt üks paar pesitsemas, viimastel aastatel ka edukad pesitsused. Ühes elupaigas varises pesa 2018. aastal ja pärast seda pole pesitsust toimunud. Kuid kuna elupaik keset sihtkatisevööndit on alles, pole põhjust seisundit halvenenuks lugeda. </v>
      </c>
    </row>
    <row r="42" spans="1:7" ht="73.8" x14ac:dyDescent="0.4">
      <c r="A42" s="158" t="s">
        <v>322</v>
      </c>
      <c r="B42" s="159" t="s">
        <v>272</v>
      </c>
      <c r="C42" s="159" t="s">
        <v>317</v>
      </c>
      <c r="D42" s="171" t="s">
        <v>432</v>
      </c>
      <c r="E42" s="164" t="str">
        <f>IF(Hindamistabel!J161&lt;&gt;"",Hindamistabel!J161,"")</f>
        <v/>
      </c>
      <c r="F42" s="160" t="str">
        <f>IF(Hindamistabel!K161&lt;&gt;"",Hindamistabel!K161,"")</f>
        <v/>
      </c>
      <c r="G42" s="161" t="str">
        <f>IF(Hindamistabel!L161&lt;&gt;"",Hindamistabel!L161,"")</f>
        <v/>
      </c>
    </row>
    <row r="43" spans="1:7" ht="49.2" x14ac:dyDescent="0.4">
      <c r="A43" s="158" t="s">
        <v>325</v>
      </c>
      <c r="B43" s="159" t="s">
        <v>272</v>
      </c>
      <c r="C43" s="159" t="s">
        <v>317</v>
      </c>
      <c r="D43" s="171" t="s">
        <v>433</v>
      </c>
      <c r="E43" s="164" t="str">
        <f>IF(Hindamistabel!J162&lt;&gt;"",Hindamistabel!J162,"")</f>
        <v>Halvenenuks võib lugeda harulise võtmeheina ja kassikaku seisundi.</v>
      </c>
      <c r="F43" s="160" t="str">
        <f>IF(Hindamistabel!K162&lt;&gt;"",Hindamistabel!K162,"")</f>
        <v>EELIS, KESE, liigi kaitse tegevuskavad</v>
      </c>
      <c r="G43" s="161" t="str">
        <f>IF(Hindamistabel!L162&lt;&gt;"",Hindamistabel!L162,"")</f>
        <v/>
      </c>
    </row>
    <row r="44" spans="1:7" ht="409.6" x14ac:dyDescent="0.4">
      <c r="A44" s="158" t="s">
        <v>328</v>
      </c>
      <c r="B44" s="159" t="s">
        <v>272</v>
      </c>
      <c r="C44" s="159" t="s">
        <v>317</v>
      </c>
      <c r="D44" s="171" t="s">
        <v>434</v>
      </c>
      <c r="E44" s="164" t="str">
        <f>IF(Hindamistabel!J163&lt;&gt;"",Hindamistabel!J163,"")</f>
        <v>Kassikaku kadumise põhjused kahest elupaigast võivad olla seotud aktiivse külastatavusega (mõlemast elupaigast lähevad läbi teed ja rajad) ja kiskjatega. Harulise võtmeheina seisundi täpsem hindamine vajab seiremetoodika muutmist. Liigi kaitse tegevuskava ptk 1.3.1: Harulise võtmeheina puhul ei anna nimetatud metoodika piisavalt infot populatsiooni arvukuse kohta, kuna kordusseireaastad võivad sattuda iga kord arvukuse madalseisule ja võib kujuneda ekslik mulje, et populatsioon on hääbunud. Seega tuleks tõepärasemate andmete saamiseks seirata harulist võtmeheina vähemalt kolmel aastal järjest, seejärel võib kaks aastat mitte seirata ning taaskord kolmel järjestikusel aastal seirata. Lahemaa kasvukoha viimane vaatlus on 2023. aastast, mis oli väga kuiv suve algus, mis mõjutas harulise võtmeheina kasvamist. Järgmisel aastal seiret ei tehtud.</v>
      </c>
      <c r="F44" s="160" t="str">
        <f>IF(Hindamistabel!K163&lt;&gt;"",Hindamistabel!K163,"")</f>
        <v>EELIS, KESE, liigi kaitse tegevuskavad</v>
      </c>
      <c r="G44" s="161" t="str">
        <f>IF(Hindamistabel!L163&lt;&gt;"",Hindamistabel!L163,"")</f>
        <v/>
      </c>
    </row>
    <row r="45" spans="1:7" ht="409.6" x14ac:dyDescent="0.4">
      <c r="A45" s="158" t="s">
        <v>331</v>
      </c>
      <c r="B45" s="159" t="s">
        <v>272</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Vähem kui poolte (&lt;50%) kaitseväärtuste seisund on paranenud või jäänud samaks</v>
      </c>
      <c r="F45" s="160" t="str">
        <f>_xlfn.TEXTJOIN("; ",TRUE,Hindamistabel!K164:K168)</f>
        <v>EELIS, VMK, https://keskkonnaportaal.ee/et/teemad/vesi/pinnavesi/pinnaveekogumite-seisundiinfo, KESE</v>
      </c>
      <c r="G45" s="161" t="str">
        <f>_xlfn.TEXTJOIN("; ",TRUE,Hindamistabel!L164:L168)</f>
        <v xml:space="preserve">Elupaikade seisundi hindamise teeb kohati võimatuks ja seega viib tulemuslikkuse hinde alla andmete halb kvaliteet kaitsekorraldusperioodi algul ja inventuuri metoodika muutus. Kui elupaiga pindala EELISes on kaitsekorraldusperioodi jooksul oluliselt vähenenud, ei ole sageli võimalik kindlaks teha, mil määral on vähenemine tingitud algselt valesti kaardistatud andmetest ja mil määral sellest, et elupaik on looduses hävinud. Pärandniitude pindala kokku (olenemata tüübist) on kaitsekorraldusperioodi jooksul EELISes suurenenud  üle 200 ha võrra, põhjus suuremad inventuurid. Siiski pole pärandniitude seisund Lahemaal tervikuna paranenud, sest neist hooldatakse alla 1/3. Ülejäänute seisund on eeldatavasti halvenenud. Rannikuelupaigatüüpe ei ole kaitsekorraldusperioodi lõpus inventeeritud, andmed on üle 20 a vanad. Jõgede ja ojade ning looduslikult huumustoiteliste järvede ja järvikute seisundi võib kõikide jõgede peale kokku lugeda VMK järgi stabiilseks. Samuti võib stabiilseks lugeda looduslikult huumustoiteliste järvede ja järvikute seisundi. Looduslikult rohketoiteliste järvede seisund on halvenenud, VMK seatud eesmärke pole täitnud ükski kolmest järvest ning Lohja ja Kahala järve koondseisund on halvenenud. Kõikide metsaelupaikade pindala kokku on EELISes vähenenud u 1600 ha võrra. Kuid algandmete puudulikkuse ja tulemuslikkuse hindamise ajal avastatud tehnilise vea tõttu pole võimalik hinnata, kui suur osa pindala vähenemisest on tingitud andmekvaliteedist ja kui palju on tegelikult looduses hävinud. Paljandite ja koobaste seisund on eeldatavasti jäänud samaks, kuid andmed nende kohta puuduvad (elupaika polnud kaardistatud kaitsekorraldusperioodi algul ega ka tulemuslikkuse hindamise ajaks). Rabade pindala on suurenenud ja rikutud rabade oma vähenenud. Rabade seisund on paranenud, tehtud on soode verežiimi taastamistöid, mille positiivset mõju linnustikule on kirjeldatud seirearuandes. </v>
      </c>
    </row>
    <row r="46" spans="1:7" ht="73.8" x14ac:dyDescent="0.4">
      <c r="A46" s="158" t="s">
        <v>335</v>
      </c>
      <c r="B46" s="159" t="s">
        <v>272</v>
      </c>
      <c r="C46" s="159" t="s">
        <v>317</v>
      </c>
      <c r="D46" s="171" t="s">
        <v>435</v>
      </c>
      <c r="E46" s="164" t="str">
        <f>IF(Hindamistabel!J169&lt;&gt;"",Hindamistabel!J169,"")</f>
        <v/>
      </c>
      <c r="F46" s="160" t="str">
        <f>IF(Hindamistabel!K169&lt;&gt;"",Hindamistabel!K169,"")</f>
        <v/>
      </c>
      <c r="G46" s="161" t="str">
        <f>IF(Hindamistabel!L169&lt;&gt;"",Hindamistabel!L169,"")</f>
        <v/>
      </c>
    </row>
    <row r="47" spans="1:7" ht="172.2" x14ac:dyDescent="0.4">
      <c r="A47" s="158" t="s">
        <v>337</v>
      </c>
      <c r="B47" s="159" t="s">
        <v>272</v>
      </c>
      <c r="C47" s="159" t="s">
        <v>317</v>
      </c>
      <c r="D47" s="171" t="s">
        <v>436</v>
      </c>
      <c r="E47" s="164" t="str">
        <f>IF(Hindamistabel!J170&lt;&gt;"",Hindamistabel!J170,"")</f>
        <v>Põhiline probleem on andmekvaliteedis. Lahemaa on väga suur ala ja ülepinnalisi kaasaegseid inventuure pole võimalik nii inventeerijate puuduse kui rahaliste vahendite piiratuse tõttu teha. Halvenenuks saab lugeda pärandniitude ja looduslikult rohketoiteliste järvede seisundi.</v>
      </c>
      <c r="F47" s="160" t="str">
        <f>IF(Hindamistabel!K170&lt;&gt;"",Hindamistabel!K170,"")</f>
        <v>EELIS, pärandniitude toetuste andmed, VMK, https://keskkonnaportaal.ee/et/teemad/vesi/pinnavesi/pinnaveekogumite-seisundiinfo</v>
      </c>
      <c r="G47" s="161" t="str">
        <f>IF(Hindamistabel!L170&lt;&gt;"",Hindamistabel!L170,"")</f>
        <v/>
      </c>
    </row>
    <row r="48" spans="1:7" ht="174" customHeight="1" x14ac:dyDescent="0.4">
      <c r="A48" s="158" t="s">
        <v>340</v>
      </c>
      <c r="B48" s="159" t="s">
        <v>272</v>
      </c>
      <c r="C48" s="159" t="s">
        <v>317</v>
      </c>
      <c r="D48" s="171" t="s">
        <v>437</v>
      </c>
      <c r="E48" s="164" t="str">
        <f>IF(Hindamistabel!J171&lt;&gt;"",Hindamistabel!J171,"")</f>
        <v xml:space="preserve">Pärandniitude seisund tervikuna on halvenenud, sest üle 2/3 neist ei hooldata, mistõttu need kulustuvad ja võsastuvad. Siiski on alasid, mida on järjepidevalt sobivate võtetega hooldatud ja mille seisund on muutunud paremaks. Kuid Lahemaad tervikuna vaadates on see väike osa. </v>
      </c>
      <c r="F48" s="160" t="str">
        <f>IF(Hindamistabel!K171&lt;&gt;"",Hindamistabel!K171,"")</f>
        <v>EELIS, Keskkonnaamet</v>
      </c>
      <c r="G48" s="161" t="str">
        <f>IF(Hindamistabel!L171&lt;&gt;"",Hindamistabel!L171,"")</f>
        <v/>
      </c>
    </row>
    <row r="49" spans="1:7" ht="221.4" x14ac:dyDescent="0.4">
      <c r="A49" s="158">
        <v>16</v>
      </c>
      <c r="B49" s="159" t="s">
        <v>272</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",TRUE,Hindamistabel!K172:K175)</f>
        <v>Keskkonnaagentuuri koostatud ELME kaardikihid</v>
      </c>
      <c r="G49" s="161" t="str">
        <f>_xlfn.TEXTJOIN("; ",TRUE,Hindamistabel!L173:L175)</f>
        <v>Hindamisel on lähtutud suunised vastamiseseks sellest osast, mida teha siis, kui muutust pole võimalik hinnata. Lahemaa rahvuspargi hindepunktid nelja ökosüsteemi teenuse (mulla org C, elupaigahüve, tolmeldamine, vee reguleerimisvõime) kaardi alusel on 7,21 (keskmine). Tulenevalt ELME kaardikihtidest põhineb hinnang ainult rahvuspargi maismaaosal.</v>
      </c>
    </row>
    <row r="50" spans="1:7" ht="172.2" x14ac:dyDescent="0.4">
      <c r="A50" s="158">
        <v>17</v>
      </c>
      <c r="B50" s="159" t="s">
        <v>272</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Keskkonnaagentuuri koostatud ELME kaardikihid</v>
      </c>
      <c r="G50" s="161" t="str">
        <f>_xlfn.TEXTJOIN("; ",TRUE,Hindamistabel!L176:L179)</f>
        <v>Hindamisel on lähtutud suunised vastamiseseks sellest osast, mida teha siis, kui muutust pole võimalik hinnata. Lahemaa rahvuspargi sidususe hindepunktid ELME kaardikihtide alusel on 77,68 (hea). Tulenevalt ELME kaardikihtidest põhineb hinnang ainult rahvuspargi maismaaosal.</v>
      </c>
    </row>
    <row r="51" spans="1:7" ht="123" x14ac:dyDescent="0.4">
      <c r="A51" s="158" t="s">
        <v>351</v>
      </c>
      <c r="B51" s="159" t="s">
        <v>272</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Keskkonnaamet, OKAS</v>
      </c>
      <c r="G51" s="161" t="str">
        <f>_xlfn.TEXTJOIN("; ",TRUE,Hindamistabel!L180:L182)</f>
        <v>Sagedasemad rikkumised: telkimine, lõkke tegemine, sõidukiga sõitmine kohtades, kus see pole lubatud, ebaseaduslik ehitustegevus ja metsamajandamise käigus tekkinud pinnasekahjustused.</v>
      </c>
    </row>
    <row r="52" spans="1:7" ht="196.8" x14ac:dyDescent="0.4">
      <c r="A52" s="158" t="s">
        <v>358</v>
      </c>
      <c r="B52" s="159" t="s">
        <v>272</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60" t="str">
        <f>_xlfn.TEXTJOIN("; ",TRUE,Hindamistabel!K183:K185)</f>
        <v>Keskkonnaamet, OKAS</v>
      </c>
      <c r="G52" s="161" t="str">
        <f>_xlfn.TEXTJOIN("; ",TRUE,Hindamistabel!L183:L185)</f>
        <v>Telkimine, lõkke tegemine ja sõidukiga sõitmine väljaspool selleks ettenähtud kohta kahjustab pinnast ja kaitsealuseid liike. Ebaseaduslik ehitustegevus kahjustab liike, elupaiku ning rahvuspargi maastikulisi ja kultuuripärandi väärtusi. Raietegevusega kaasnevad pinnasekahjustused kahjustavad liike ja elupaiku.</v>
      </c>
    </row>
    <row r="53" spans="1:7" ht="319.8" x14ac:dyDescent="0.4">
      <c r="A53" s="158" t="s">
        <v>363</v>
      </c>
      <c r="B53" s="159" t="s">
        <v>272</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60" t="str">
        <f>_xlfn.TEXTJOIN("; ",TRUE,Hindamistabel!K186:K190)</f>
        <v>EELIS</v>
      </c>
      <c r="G53" s="161" t="str">
        <f>_xlfn.TEXTJOIN("; ",TRUE,Hindamistabel!L186:L190)</f>
        <v>Metsaelupaikade kaitseks on kaitsekorraldusperioodil moodustatud Metsaelupaikade looduskaitseala sihtkaitsevöönd. Hindamise ajaks (2026. a I kvartal) on selgunud, et tõenäoliselt seda sihtkaitsevööndit ei moodustata ja metsaelupaiku praeguses piiranguvööndis kaitstakse läbi mõjude hindamise. Tulemuslikkuse hindaja arvestab, et suurel osal kaitsekorraldusperioodil lähtuti kavandatavast sihtkaitsevööndist ja meetmed metsaelupaikade edaspidiseks kaitseks piiranguvööndis on väljatöötamisel.</v>
      </c>
    </row>
    <row r="54" spans="1:7" ht="73.8" x14ac:dyDescent="0.4">
      <c r="A54" s="158" t="s">
        <v>366</v>
      </c>
      <c r="B54" s="159" t="s">
        <v>272</v>
      </c>
      <c r="C54" s="159" t="s">
        <v>317</v>
      </c>
      <c r="D54" s="172" t="s">
        <v>438</v>
      </c>
      <c r="E54" s="160" t="str">
        <f>IF(Hindamistabel!J191&lt;&gt;"",Hindamistabel!J191,"")</f>
        <v/>
      </c>
      <c r="F54" s="160" t="str">
        <f>IF(Hindamistabel!K191&lt;&gt;"",Hindamistabel!K191,"")</f>
        <v/>
      </c>
      <c r="G54" s="161" t="str">
        <f>IF(Hindamistabel!L191&lt;&gt;"",Hindamistabel!L191,"")</f>
        <v/>
      </c>
    </row>
    <row r="55" spans="1:7" ht="246" x14ac:dyDescent="0.4">
      <c r="A55" s="158" t="s">
        <v>369</v>
      </c>
      <c r="B55" s="159" t="s">
        <v>272</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oska vastata</v>
      </c>
      <c r="F55" s="160" t="str">
        <f>_xlfn.TEXTJOIN("; ",TRUE,Hindamistabel!K192:K196)</f>
        <v>Kaitse-eeskiri, EELIS</v>
      </c>
      <c r="G55" s="161" t="str">
        <f>_xlfn.TEXTJOIN("; ",TRUE,Hindamistabel!L192:L196)</f>
        <v>Kaitsekorralduskavas on kirjas, et kanarbiku ja hariliku kukemarjaga kuivasid nõmmesid (2320)  pole Lahemaal kaardistatud ja vajalik on kindlaks teha nende olemasolu. Ka tulemuslikkuse hindamise ajaks ei ole seda elupaigatüüpi kaardistatud, kuid pole ka kindlat veendumust, et seda Lahemaal pole. Kui selgub, et neid siiski pole, tuleks elupaigatüüp eemaldada rahvuspargi ja loodusala kaitseväärtuste hulgast.</v>
      </c>
    </row>
    <row r="56" spans="1:7" ht="98.4" x14ac:dyDescent="0.4">
      <c r="A56" s="158" t="s">
        <v>404</v>
      </c>
      <c r="B56" s="159" t="s">
        <v>272</v>
      </c>
      <c r="C56" s="159" t="s">
        <v>317</v>
      </c>
      <c r="D56" s="171" t="s">
        <v>439</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371</v>
      </c>
      <c r="E57" s="168" t="str">
        <f>IF(Hindamistabel!J198&lt;&gt;"",Hindamistabel!J198,"")</f>
        <v>-</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2026-03-09T10:50:23Z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