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Sellest_töövihikust"/>
  <mc:AlternateContent xmlns:mc="http://schemas.openxmlformats.org/markup-compatibility/2006">
    <mc:Choice Requires="x15">
      <x15ac:absPath xmlns:x15ac="http://schemas.microsoft.com/office/spreadsheetml/2010/11/ac" url="C:\Minu dokumendid\Keskkonnaamet\Aruanded\T6hususe_hindamine\Šveitsi projekt\2026\Kasti lahe HA\"/>
    </mc:Choice>
  </mc:AlternateContent>
  <xr:revisionPtr revIDLastSave="0" documentId="13_ncr:1_{B5D8B8FE-7A6C-496B-BF06-FCBC0BFDFDE2}" xr6:coauthVersionLast="47" xr6:coauthVersionMax="47" xr10:uidLastSave="{00000000-0000-0000-0000-000000000000}"/>
  <bookViews>
    <workbookView xWindow="-1490" yWindow="10390" windowWidth="19420" windowHeight="11500" tabRatio="850"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36" l="1"/>
  <c r="F55" i="36"/>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<sst xmlns="http://schemas.openxmlformats.org/spreadsheetml/2006/main" count="1330" uniqueCount="555">
  <si>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</si>
  <si>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</si>
  <si>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</si>
  <si>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</si>
  <si>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</si>
  <si>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</si>
  <si>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</si>
  <si>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</si>
  <si>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</si>
  <si>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</si>
  <si>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</si>
  <si>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</si>
  <si>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</si>
  <si>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</si>
  <si>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</si>
  <si>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</si>
  <si>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</si>
  <si>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</si>
  <si>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</si>
  <si>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</si>
  <si>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</si>
  <si>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</si>
  <si>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</si>
  <si>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</si>
  <si>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</si>
  <si>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</si>
  <si>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</si>
  <si>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</si>
  <si>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</si>
  <si>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</si>
  <si>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</si>
  <si>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</si>
  <si>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</si>
  <si>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</si>
  <si>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</si>
  <si>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</si>
  <si>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</si>
  <si>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</si>
  <si>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</si>
  <si>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</si>
  <si>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</si>
  <si>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</si>
  <si>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</si>
  <si>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</si>
  <si>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</si>
  <si>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</si>
  <si>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</si>
  <si>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</si>
  <si>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</si>
  <si>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</si>
  <si>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</si>
  <si>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</si>
  <si>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</si>
  <si>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</si>
  <si>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</si>
  <si>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</si>
  <si>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</si>
  <si>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</si>
  <si>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</si>
  <si>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</si>
  <si>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</si>
  <si>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Loodusdirektiivi aruande hinnangud</t>
  </si>
  <si>
    <t>soodne</t>
  </si>
  <si>
    <t>favourable = FV</t>
  </si>
  <si>
    <t>ebapiisav</t>
  </si>
  <si>
    <t>unfavourable-inadequate= U1</t>
  </si>
  <si>
    <t>halb</t>
  </si>
  <si>
    <t>unfavourable-bad = U2</t>
  </si>
  <si>
    <t>teadmata</t>
  </si>
  <si>
    <t>unknown=XX</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</si>
  <si>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</si>
  <si>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</si>
  <si>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</si>
  <si>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</si>
  <si>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</si>
  <si>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</si>
  <si>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</si>
  <si>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</si>
  <si>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</si>
  <si>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</si>
  <si>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</si>
  <si>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</si>
  <si>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</si>
  <si>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</si>
  <si>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</si>
  <si>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</si>
  <si>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</si>
  <si>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</si>
  <si>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</si>
  <si>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</si>
  <si>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</si>
  <si>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</si>
  <si>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</si>
  <si>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aasta</t>
  </si>
  <si>
    <t>Tulemuslikkuse hindamise kuupäev (pp.kk.aaaa). Kui hindamistabelit on värskemate andmete põhjal täiendatud, lisada ka uuendamise kuupäev ja vastava küsimuse number.</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</si>
  <si>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</si>
  <si>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</si>
  <si>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</si>
  <si>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</si>
  <si>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</si>
  <si>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</si>
  <si>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</si>
  <si>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</si>
  <si>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</si>
  <si>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</si>
  <si>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 tekstiliste valikvastuste korral vastus tulbast "vastusevariandid")</t>
  </si>
  <si>
    <t>Vastamisel kasutatud andmeallikas</t>
  </si>
  <si>
    <t>Selgitused, lisainfo/
vastuse põhjendus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</si>
  <si>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</si>
  <si>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</si>
  <si>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</si>
  <si>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</si>
  <si>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</si>
  <si>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</si>
  <si>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</si>
  <si>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</si>
  <si>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</si>
  <si>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</si>
  <si>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</si>
  <si>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</si>
  <si>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</si>
  <si>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pole asjakohane</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</si>
  <si>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</si>
  <si>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</si>
  <si>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</si>
  <si>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</si>
  <si>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</si>
  <si>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</si>
  <si>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</si>
  <si>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</si>
  <si>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</si>
  <si>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</si>
  <si>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r>
      <t xml:space="preserve">Pole asjakohane (liigid ei ole kaitse-eesmärgiks, </t>
    </r>
    <r>
      <rPr>
        <u/>
        <sz val="10"/>
        <color theme="1"/>
        <rFont val="Arial"/>
        <family val="2"/>
        <charset val="186"/>
      </rPr>
      <t>jäta 1c vahele</t>
    </r>
    <r>
      <rPr>
        <sz val="10"/>
        <color theme="1"/>
        <rFont val="Arial"/>
        <family val="2"/>
      </rPr>
      <t>)</t>
    </r>
  </si>
  <si>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</si>
  <si>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</si>
  <si>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</si>
  <si>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</si>
  <si>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</si>
  <si>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1.c.</t>
  </si>
  <si>
    <t>Milline oli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</si>
  <si>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</si>
  <si>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</si>
  <si>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</si>
  <si>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</si>
  <si>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</si>
  <si>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</si>
  <si>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</si>
  <si>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oli kaitseväärtuseks olevate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</si>
  <si>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</si>
  <si>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</si>
  <si>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</si>
  <si>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</si>
  <si>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</si>
  <si>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</si>
  <si>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</si>
  <si>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</si>
  <si>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</si>
  <si>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</si>
  <si>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</si>
  <si>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</si>
  <si>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</si>
  <si>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</si>
  <si>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</si>
  <si>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</si>
  <si>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</si>
  <si>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</si>
  <si>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</si>
  <si>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</si>
  <si>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</si>
  <si>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r>
      <t>Ala survetegureid ei ole kindlaks määratud (</t>
    </r>
    <r>
      <rPr>
        <u/>
        <sz val="10"/>
        <color theme="1"/>
        <rFont val="Arial"/>
        <family val="2"/>
      </rPr>
      <t>jäta 3.b, 3.c vahele</t>
    </r>
    <r>
      <rPr>
        <sz val="10"/>
        <color theme="1"/>
        <rFont val="Arial"/>
        <family val="2"/>
      </rPr>
      <t>)</t>
    </r>
  </si>
  <si>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</si>
  <si>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</si>
  <si>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</si>
  <si>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</si>
  <si>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</si>
  <si>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</si>
  <si>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</si>
  <si>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</si>
  <si>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</si>
  <si>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</si>
  <si>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</si>
  <si>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</si>
  <si>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</si>
  <si>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</si>
  <si>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</si>
  <si>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</si>
  <si>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ei kohaldu</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</si>
  <si>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</si>
  <si>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</si>
  <si>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</si>
  <si>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</si>
  <si>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</si>
  <si>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</si>
  <si>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</si>
  <si>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</si>
  <si>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</si>
  <si>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</si>
  <si>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</si>
  <si>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</si>
  <si>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</si>
  <si>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</si>
  <si>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</si>
  <si>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</si>
  <si>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</si>
  <si>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</si>
  <si>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</si>
  <si>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</si>
  <si>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</si>
  <si>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</si>
  <si>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</si>
  <si>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</si>
  <si>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</si>
  <si>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</si>
  <si>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</si>
  <si>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</si>
  <si>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</si>
  <si>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</si>
  <si>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</si>
  <si>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Ei ole asjakohane (alal puuduvad vastavad väärtused)</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</si>
  <si>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</si>
  <si>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</si>
  <si>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</si>
  <si>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</si>
  <si>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</si>
  <si>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</si>
  <si>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</si>
  <si>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</si>
  <si>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</si>
  <si>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</si>
  <si>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</si>
  <si>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</si>
  <si>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</si>
  <si>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</si>
  <si>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</si>
  <si>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</si>
  <si>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</si>
  <si>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</si>
  <si>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</si>
  <si>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</si>
  <si>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</si>
  <si>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</si>
  <si>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</si>
  <si>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</si>
  <si>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</si>
  <si>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</si>
  <si>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</si>
  <si>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</si>
  <si>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</si>
  <si>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</si>
  <si>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</si>
  <si>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</si>
  <si>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</si>
  <si>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</si>
  <si>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</si>
  <si>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</si>
  <si>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</si>
  <si>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</si>
  <si>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</si>
  <si>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</si>
  <si>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</si>
  <si>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</si>
  <si>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</si>
  <si>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</si>
  <si>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Kirjuta ise vastuse tulpa</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</si>
  <si>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</si>
  <si>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</si>
  <si>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</si>
  <si>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</si>
  <si>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</si>
  <si>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</si>
  <si>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</si>
  <si>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</si>
  <si>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</si>
  <si>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</si>
  <si>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</si>
  <si>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</si>
  <si>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</si>
  <si>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</si>
  <si>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</si>
  <si>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</si>
  <si>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</si>
  <si>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</si>
  <si>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</si>
  <si>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</si>
  <si>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</si>
  <si>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</si>
  <si>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 (jäta 11.b vahele)</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</si>
  <si>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</si>
  <si>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</si>
  <si>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</si>
  <si>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</si>
  <si>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</si>
  <si>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</si>
  <si>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kaitseala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</si>
  <si>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</si>
  <si>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</si>
  <si>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</si>
  <si>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</si>
  <si>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muu (täpsusta ise)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</si>
  <si>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</si>
  <si>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</si>
  <si>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</si>
  <si>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</si>
  <si>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</si>
  <si>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</si>
  <si>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</si>
  <si>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</si>
  <si>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</si>
  <si>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</si>
  <si>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</si>
  <si>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</si>
  <si>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</si>
  <si>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</si>
  <si>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12.e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</si>
  <si>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</si>
  <si>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</si>
  <si>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</si>
  <si>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</si>
  <si>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</si>
  <si>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</si>
  <si>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</si>
  <si>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</si>
  <si>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</si>
  <si>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</si>
  <si>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</si>
  <si>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</si>
  <si>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</si>
  <si>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</si>
  <si>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</si>
  <si>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</si>
  <si>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</si>
  <si>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</si>
  <si>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</si>
  <si>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</si>
  <si>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</si>
  <si>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</si>
  <si>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</si>
  <si>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</si>
  <si>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</si>
  <si>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</si>
  <si>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</si>
  <si>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</si>
  <si>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</si>
  <si>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</si>
  <si>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</si>
  <si>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</si>
  <si>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</si>
  <si>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</si>
  <si>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</si>
  <si>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</si>
  <si>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</si>
  <si>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</si>
  <si>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</si>
  <si>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r>
      <t xml:space="preserve">Ühegi kaitseväärtuse seisund ei ole stabiilne või paranenud </t>
    </r>
    <r>
      <rPr>
        <u/>
        <sz val="10"/>
        <color theme="1"/>
        <rFont val="Arial"/>
        <family val="2"/>
        <charset val="186"/>
      </rPr>
      <t>(jäta 14.b vahele)</t>
    </r>
  </si>
  <si>
    <r>
      <t xml:space="preserve">Pole asjakohane (liigid ei ole kaitse-eesmärgiks) </t>
    </r>
    <r>
      <rPr>
        <u/>
        <sz val="10"/>
        <color theme="1"/>
        <rFont val="Arial"/>
        <family val="2"/>
        <charset val="186"/>
      </rPr>
      <t>(jäta 14.b-14.d vahele)</t>
    </r>
  </si>
  <si>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</si>
  <si>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</si>
  <si>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</si>
  <si>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</si>
  <si>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</si>
  <si>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</si>
  <si>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</si>
  <si>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</si>
  <si>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</si>
  <si>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</si>
  <si>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</si>
  <si>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</si>
  <si>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</si>
  <si>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</si>
  <si>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</si>
  <si>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Vähem kui poolte (&lt;50%) kaitseväärtuste seisund on paranenud või jäänud samaks </t>
    </r>
    <r>
      <rPr>
        <u/>
        <sz val="10"/>
        <color theme="1"/>
        <rFont val="Arial"/>
        <family val="2"/>
        <charset val="186"/>
      </rPr>
      <t>(jäta 15.b vahele)</t>
    </r>
  </si>
  <si>
    <r>
      <t xml:space="preserve">Ühegi kaitseväärtuse seisund ei ole stabiilne või paranenud </t>
    </r>
    <r>
      <rPr>
        <u/>
        <sz val="10"/>
        <color theme="1"/>
        <rFont val="Arial"/>
        <family val="2"/>
        <charset val="186"/>
      </rPr>
      <t>(jäta 15.b vahele)</t>
    </r>
  </si>
  <si>
    <r>
      <t xml:space="preserve">Pole asjakohane (elupaigad ei ole kaitse-eesmärgiks) </t>
    </r>
    <r>
      <rPr>
        <u/>
        <sz val="10"/>
        <color theme="1"/>
        <rFont val="Arial"/>
        <family val="2"/>
        <charset val="186"/>
      </rPr>
      <t>(jäta 15.b-15.d vahele)</t>
    </r>
  </si>
  <si>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</si>
  <si>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</si>
  <si>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</si>
  <si>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</si>
  <si>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</si>
  <si>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</si>
  <si>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</si>
  <si>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</si>
  <si>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</si>
  <si>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</si>
  <si>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</si>
  <si>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hea või paranenud</t>
  </si>
  <si>
    <t>Ökosüsteemi teenuste pakkumine on oluliste muutusteta</t>
  </si>
  <si>
    <t>Ökosüsteemi teenuste pakkumine on halb või halvenenud</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</si>
  <si>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</si>
  <si>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</si>
  <si>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</si>
  <si>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hea või paranenud</t>
  </si>
  <si>
    <t>Ökoloogiline sidusus on stabiilne</t>
  </si>
  <si>
    <t>Ökoloogiline sidusus on halb või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</si>
  <si>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</si>
  <si>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</si>
  <si>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</si>
  <si>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</si>
  <si>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</si>
  <si>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</si>
  <si>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</si>
  <si>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</si>
  <si>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</si>
  <si>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</si>
  <si>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Ei oska vastata</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</si>
  <si>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</si>
  <si>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</si>
  <si>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</si>
  <si>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</si>
  <si>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</si>
  <si>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Jah (jäta 19.b vahele)</t>
  </si>
  <si>
    <t>Ei, kuid kaitsekorra muutmine on juba töös (jäta 19.b vahele)</t>
  </si>
  <si>
    <t>Ei, kaitsekorra muutmine on kavas/tööplaanis ette nähtud, kuid sellega pole veel alustatud (jäta 19.b vahele)</t>
  </si>
  <si>
    <r>
      <t>Ei oska vastata (</t>
    </r>
    <r>
      <rPr>
        <u/>
        <sz val="10"/>
        <color theme="1"/>
        <rFont val="Arial"/>
        <family val="2"/>
      </rPr>
      <t>jäta 19.b vahele</t>
    </r>
    <r>
      <rPr>
        <sz val="10"/>
        <color theme="1"/>
        <rFont val="Arial"/>
        <family val="2"/>
      </rPr>
      <t>)</t>
    </r>
  </si>
  <si>
    <t>19.b</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</si>
  <si>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</si>
  <si>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t>
  </si>
  <si>
    <t>19.c</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</si>
  <si>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</si>
  <si>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</si>
  <si>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Jah (jäta 19.d vahele)</t>
  </si>
  <si>
    <t>Ei, kuid kaitse-eeskirja/määruse muutmine on juba töös (jäta 19.d vahele)</t>
  </si>
  <si>
    <t>Ei, kaitse-eesmärkide muutmine on kavas/tööplaanis ette nähtud, kuid sellega pole veel alustatud (jäta 19.d vahele)</t>
  </si>
  <si>
    <r>
      <t>Ei oska vastata (</t>
    </r>
    <r>
      <rPr>
        <u/>
        <sz val="10"/>
        <color theme="1"/>
        <rFont val="Arial"/>
        <family val="2"/>
      </rPr>
      <t>jäta 19.d vahele</t>
    </r>
    <r>
      <rPr>
        <sz val="10"/>
        <color theme="1"/>
        <rFont val="Arial"/>
        <family val="2"/>
      </rPr>
      <t>)</t>
    </r>
  </si>
  <si>
    <t>19.d</t>
  </si>
  <si>
    <t>Kui vastasite küsimusele 19.c eitavalt, siis millised muudatused oleksid vajalikud?</t>
  </si>
  <si>
    <t>Nimetada vastuse lahtris katiseväärtused, mis vajaks kaitse-eeskirja lisamist või sealt eemaldamist.</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</si>
  <si>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</si>
  <si>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</si>
  <si>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Kirjuta ise vastuse tulpa; kui tähelepanekuid ei ole, märgi "tähelepanekud puuduvad"</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</si>
  <si>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</si>
  <si>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</si>
  <si>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</si>
  <si>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</si>
  <si>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</si>
  <si>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Milline on liikide seisundi andmete usaldusväärsus ja kvaliteet?</t>
  </si>
  <si>
    <t>Milline on elupaikade seisundiandmete usaldusväärsus ja kvaliteet?</t>
  </si>
  <si>
    <t xml:space="preserve">Milline on nende liikide seisund, mille kaitseks ala on määratud? </t>
  </si>
  <si>
    <t>Milline on nende elupaikade seisund, mille kaitseks ala on määratud?</t>
  </si>
  <si>
    <t>Tulemus (%)</t>
  </si>
  <si>
    <t>Koondskoor</t>
  </si>
  <si>
    <t>Üldine</t>
  </si>
  <si>
    <t>Seisund (planeerimine)</t>
  </si>
  <si>
    <t>Survetegurid (planeerimine)</t>
  </si>
  <si>
    <t>Eesmärgid (planeerimine)</t>
  </si>
  <si>
    <t>Meetmed (planeerimine)</t>
  </si>
  <si>
    <t>Sisendid (rakendamine)</t>
  </si>
  <si>
    <t>Protsess (rakendamine)</t>
  </si>
  <si>
    <t>Meetmed (väljundid)</t>
  </si>
  <si>
    <t>Tulemused (väljundid)</t>
  </si>
  <si>
    <t>Planeerimine</t>
  </si>
  <si>
    <t>Rakendamine</t>
  </si>
  <si>
    <t>Väljundid</t>
  </si>
  <si>
    <t>Hindamistabel</t>
  </si>
  <si>
    <t xml:space="preserve"> </t>
  </si>
  <si>
    <t>Milline oli elupaikade seisundiandmete usaldusväärsus ja kvaliteet?</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</si>
  <si>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</si>
  <si>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</si>
  <si>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</si>
  <si>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</si>
  <si>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</si>
  <si>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</si>
  <si>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</si>
  <si>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</si>
  <si>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</si>
  <si>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</si>
  <si>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</si>
  <si>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</si>
  <si>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t>Kasti lahe hoiuala</t>
  </si>
  <si>
    <t>KLO2000312</t>
  </si>
  <si>
    <t>Saare maakond</t>
  </si>
  <si>
    <t>VI</t>
  </si>
  <si>
    <t>Kasti lahe linnu- ja loodusala</t>
  </si>
  <si>
    <t>Keskkonnaamet</t>
  </si>
  <si>
    <t>Andres Miller</t>
  </si>
  <si>
    <t>2012-2021; 2021-2027</t>
  </si>
  <si>
    <t>varem hindamata</t>
  </si>
  <si>
    <t>Lääne-Eesti saarestiku biosfääri programmiala, IBA Kasti laht; väike kattumine Sutu lahe HA-ga (Rassisääre rahu)</t>
  </si>
  <si>
    <t>Kasti maastikukaitseala, Kasti lahe hoiuala ja Tulpe merikotka püsielupaiga kaitsekorralduskava; Pärandniitude tegevuskava</t>
  </si>
  <si>
    <t>5 suunisliigist (niidurüdi, sarvikpütt, soopart, merivart ja tõmmukajakas) oli mingi info vaid niidurüdi ja tõmmukajaka kohta (LiA piires)</t>
  </si>
  <si>
    <t>12-st elupaigatüübist puuduvad andmed 2 kohta (tüübid 1110 ja 1160); info ei ole hoiuala, vaid loodusala kohta; elupaigatüüpide inventuur toimus valdavalt aastatel 2002-2004 ja täiendavalt 2009. a</t>
  </si>
  <si>
    <t>liigiandmed pärinevad raamatust  Euroopa Liidu tähtsusega linnualad Eestis, EOÜ 2003; EELIS-est ja Mati Martinsonilt</t>
  </si>
  <si>
    <t>loodusala elupaigatüüpide inventuur toimus valdavalt aastatel 2002-2004 ja täiendavalt 2009. a, info puudus 2 merelise elupaigatüübi (1110 ja 1160) kohta</t>
  </si>
  <si>
    <t>KKK: Kasti lahe hoiuala kaitse-eesmärkidena nimetatud linnuliikide arvukuse andmed on väga lünklikud, kohati on arvukused puudu. Selleks, et kaitse-eesmärkide saavutamist hinnata, on vajalik teostada sügisene ja kevadine rändeloendus ning haudelinnustiku loendus, et selgitada välja liikide arvukus ja jälgida muutusi arvukuses.</t>
  </si>
  <si>
    <t>EELIS, TABLEAU, KESE</t>
  </si>
  <si>
    <t>linnuseireid on tehtud, kuid andmed pole enamasti kättesaadavad</t>
  </si>
  <si>
    <t>survetegurid on määramata mereelupaigatüüpidele (1110 ja 1160); linnuliikide osas on kõigi puhul nimetatud ühed ja samad survetegurid (KKK-s "ohutegurid"), mis ei ole aga asjakohane</t>
  </si>
  <si>
    <t>paljud survetegurid (KKK-s nimetatakse  neid ohuteguriteks) on väga üldsõnalised ega ole kaitseväärtuse spetsiifilised</t>
  </si>
  <si>
    <t>majandamise puudumine või alakarjatamine</t>
  </si>
  <si>
    <t>ehitus- ja arendustegevus</t>
  </si>
  <si>
    <t>külastajatepoolne tallamine ja häirimine, eriti laidudel ja rannas (linnud!)</t>
  </si>
  <si>
    <t>kuivendamine jm veerežimi mõjutavad tegevused (süvendamine, täitmine)</t>
  </si>
  <si>
    <t>rebase arvukuse kasv (ohustab linde)</t>
  </si>
  <si>
    <t>puuduvad vihjed välistele surveteguritele (kuid on vihje sarvikpütile, kes pesitseb teadaolevalt väljaspool MKA-d ja HA-d)</t>
  </si>
  <si>
    <t>kaitse-eesmärgid on seadmata kaitseväärtustele veealused liivamadalad (1110) ja laiad madalad lahed (1160); kõik kaitse-eesmärgid on loodusala, mitte hoiuala põhised</t>
  </si>
  <si>
    <t>KKK on koostatud Kasti lahe loodus- ja linnuala kohta ning kaitse-eesmärgid ei erista siseriiklike kaitstavaid alasid (MKA, HA, PEP); kaitse-eesmärgid on kohati üldsõnalised (nt pole pindala alati numbriliselt välja toodud)</t>
  </si>
  <si>
    <t>RT, KKK</t>
  </si>
  <si>
    <t>hoiuala kaitseväärtuseks on vaid loodusdirektiivi elupaigatüübid ja linnudirektiivi ligid</t>
  </si>
  <si>
    <t>KKK seab rekreatiivsetele väärtustele kaitse-eesmärgi, sh matkaraja rajamise Muratsi poolsaarele</t>
  </si>
  <si>
    <t>hoiuala maismaast 94% on määratletud poollooduslike kooslustena, mis vajavad hooldamist ja taastamist</t>
  </si>
  <si>
    <t>meetmena on nimetatud ka järelevalvet ja KMH-sid (ei ole SMART); eelarvetabelis need tegevused ei kajastu; kõikidele linnuliikidele, v.a merikotkas, on määratud ühised meetmed, mis pole asjakohane ega SMART; meetmed on loodus- ja linnuala põhised, mitte eraldi hoiuala kohta</t>
  </si>
  <si>
    <t>KKK näeb ette Kasti maastikukaitseala, Kasti lahe hoiuala ja Tulpe merikotka püsielupaiga põhjal Kasti looduskaitseala moodustamise</t>
  </si>
  <si>
    <t>tekstis on rohkem tegevusi kui eelarvetabelis (tegevuskavas)</t>
  </si>
  <si>
    <t>RT, KKK, EELIS, eksperdiarvamus</t>
  </si>
  <si>
    <t>(hindaja arvamus)</t>
  </si>
  <si>
    <t>EELIS, KKK</t>
  </si>
  <si>
    <t>koosluste kohta on teave enam-vähem olemas, kuid linnuliikide osas on suuri puudujääke</t>
  </si>
  <si>
    <t>riiklikud seired siduda siseriiklike kaitstavate aladega; viia ellu KKK-s kavandatud linnustikuseired</t>
  </si>
  <si>
    <t>riiklikke seireid ja linnustikuseireid kas ei ole tehtud või ei ole nende tulemusi sisestatud EELIS-esse ega KESE-sse</t>
  </si>
  <si>
    <t>EELIS, KKK, KESE</t>
  </si>
  <si>
    <t>RT</t>
  </si>
  <si>
    <t>2018. a muudeti hoiuala piiri, kui osa sellest liideti piirneva Kasti maastikukaitsealaga</t>
  </si>
  <si>
    <t>KKK koostas Consultare OÜ;  koostamise töörühma kuulusid Kristo Kiiker, Meeli Mesipuu, Fred Peetersoo jaTiina Kiiker;  kaasamiskoosolek toimus 17.08.2010 Vaivere Seltsimajas</t>
  </si>
  <si>
    <t>KKK-s mainitakse ühe huvigrupina RMK-d, kuid kusagil ei kajastu RMK kaasamine, kuigi 240 ha hoiuala maast on riigimaa, mida haldab RMK.</t>
  </si>
  <si>
    <t>KIRKE, RT, KKK</t>
  </si>
  <si>
    <t>KIRKE</t>
  </si>
  <si>
    <t>KIRKE-s on mitmeid dokumente ebaseaduslike ehitiste kohta hoiualal (nt 28.10.2025 nr 7-28/25/20539-2, 27.10.2025 nr 7-28/25/5741-4, 15.08.2024 nr 7-28/24/16710-2,  13.12.2023 nr 7-9/23/23113-2 jne)</t>
  </si>
  <si>
    <t>KKK koosoleku (17.08.2010) protokollis ja MKA kaitse-eeskirja eelnõu koosoleku (13.06.2017) protokollis ükski vastasseis ei kajastu, kuid eelnõu seletuskirjas on viide ühele maaomanikule, kes ei soovinud oma seni hoiualal oleva maa arvamist kaitseala koosseisu, kuna soovis jätkata linnujahiga oma maal</t>
  </si>
  <si>
    <t>EELIS, KeA, RMK</t>
  </si>
  <si>
    <t>KKK märgalade ja veekogudega seotud taastamistöid ette ei näe</t>
  </si>
  <si>
    <t>EELIS-e järgi on hoiualal poollooduslikke kooslusi 944 ha, millest 2025. a oli hoolduses 358,77 ha e 38% (2012. a oli hoolduses 185,71 ha e 19,7%; 2015. a vaid 120,8 ha e 12,8%)</t>
  </si>
  <si>
    <t>KKK liigikaitselisi töid ette ei näe</t>
  </si>
  <si>
    <t>poollooduslikest kooslustest on üle poole hooldamata ja rebased on ilmselt ohjamata (vastav info puudub)</t>
  </si>
  <si>
    <t>EELIS, KeA, KIRKE</t>
  </si>
  <si>
    <t>ilmselt puudub maaomanikel motivatsioon oma maad hooldada (või seda hooldada lasta) ning jahimeestel puudub motivatsioon rebaseid küttida</t>
  </si>
  <si>
    <t>liigiandmestik on jätkuvalt väga kesine</t>
  </si>
  <si>
    <t>KKK, RT, KeA</t>
  </si>
  <si>
    <t>tulemuslikkuse vahehindamine ja Natura standardandmebaasi ajakohastamine on üldse tegemata, Kasti MKA kaitse-eeskirja on 2018. a küll uuendatud, kuid "Kasti maastikukaitseala, Kasti lahe hoiuala ja Tulpe merikotka püsielupaiga baasil looduskaitseala moodustamine" on jätkuvalt tegemata</t>
  </si>
  <si>
    <t>KKK, MaRu</t>
  </si>
  <si>
    <t>Muratsi sadamasse on infotahvel paigaldamata (jätkuvalt "planeeritav"); kavandatud 11 tähist on kõik paigaldatud</t>
  </si>
  <si>
    <t>KKK, RMK</t>
  </si>
  <si>
    <t>KKK näeb ette rebaste arvukuse vähendamise väikesaartel ja laidudel (1. prior.), kuid puudub teave rebaste küttimise kohta; RMK on 2019. a taastanud 550 m Suur-Tulpele viiva tee kõige olulisema lõigu (KKK-s oli kogu tee taastamine 2500 m ulatuses 3. prior. tegevus aastaks 2016)</t>
  </si>
  <si>
    <t>Vätta poolsaarele on paigaldatud LIFE to Alvars projekti infostend; LIFE to Alvars projekti raames on taastatud loopealseid; aastatel 2014-2022 rajati 12,6 km karjatarasid ja taastati 175,7 ha pärandkooslusi (rannaniidud, lood, puisniidud ja -karjamaad), lisaks taastas RMK aastatel 2015-2025 taastanud 32 ha pärandkooslusi</t>
  </si>
  <si>
    <t>KeA, RMK, KKK</t>
  </si>
  <si>
    <t>taastatud alade hulgas on osaliselt ka KKK-s ettenähtud Muratsi puisniidu taastamine ja kadastike taastamine, kuid KKK-s on kavandatud taastamised täpsemalt määratlemata (vt ka küsimuse 12a vastuse selgitust)</t>
  </si>
  <si>
    <t>52 ha suurusest Muratsi puisniidust on taastatud RMK poolt 2025. a 4,97 ha, KeA korraldamisel 2017. a 2,59 ha ja 2019. a sama 2,59 ha uuesti (alates 2020. a hoolduses); ettenähtud kadastike taastamisi pole ilmselt tehtud (või on need nüüd loodudeks taastatud); KKK väliselt on taastatud rannaniite, loodusid ja puiskarjamaid</t>
  </si>
  <si>
    <t>RT, EELIS</t>
  </si>
  <si>
    <t>5 suunisliigist (niidurüdi, sarvikpütt, soopart, merivart ja tõmmukajakas) on seisund sama või paranenud vaid sarvikpütil (2022. a leiti 2 paari); 10 suunisliigist (eelmistele lisaks  täpikhuik, laululuik, suurkoovitaja, sooräts ja väikeluik) on seisund paranenud väikeluigel (2015. a kolmes kohas 11 + 542 + 9 is, 2026. a 150 is)</t>
  </si>
  <si>
    <t>niidurüdi, soopart, merivart ja tõmmukajakas, täpikhuik, laululuik, suurkoovitaja, sooräts jne</t>
  </si>
  <si>
    <t>piirkonnas olevate (kuid hoiuala kaitseväärtuseks mitte olevate linnuliikide) merikotka seisund on enam-vähem sama, naaskelnoka seisund on vist isegi paranenud ja 2019. a leiti 1 paar tutt-tiire (2022. a samas kohas kahjuks 0-vaatlus)</t>
  </si>
  <si>
    <t>linnustikku mõjutab ilmselt enim väikekiskjate kõrge arvukus ja piisavalt ulatuslike lagealade kahanemine ebapiisava hoolduse tõttu, kuid põhjus võib olla ka seireandmete puudumine või puudulikkus</t>
  </si>
  <si>
    <t>eksperdiarvamus</t>
  </si>
  <si>
    <t>vajalik on väikekiskjate ohjamine, suuremate lagealade taastamine ning asjakohased teadusuuringud (hindaja arvamus)</t>
  </si>
  <si>
    <t>tüüpide 1110 ja 1160 kohta puudub info jätkuvalt, tüüpide 1620 ja 6530* esinduslikkus on varasema (KKK) A asemel C ning tüübi  9070 esinduslikkus on A semel B, tüüpide 1630* ja 6280* pindala on suurenenud üle kahe korra, tüübi 6210 pindala üle 17 korra, tüübi 5130 pindala on pisut kahanenud (ilmselt looks taastamise tõttu), tüübi 6410 pindala on pisut suurenenud, tüüpide 9010* ja 9080* seisund on jäänud samaks; juurde on leitud tüüpi 1150* (1,33 ha C), 1170* (49,84 ha C) ja 6450 (34,29 ha A); 2025. a inventuuri andmed ei ole veel EELIS-es ja neid pole käesolevas hindamises kasutatud</t>
  </si>
  <si>
    <t>tüübid 1620, 5130, 6530* ja 9070</t>
  </si>
  <si>
    <t>jätkuvalt puudub info tüüpide 1110 ja 1160 kohta</t>
  </si>
  <si>
    <t>tüübi 1620 seisund võis halveneda andmete täpsustamise tõttu, tüübi 5130 pindala võis väheneda tüüpideks 6280* või 6210 taastamise tõttu, tüüpide 6530*  ja 9070 seisund on halvenenud hooldamatuse tõttu</t>
  </si>
  <si>
    <t>keskmine (7,27 palli 10-palli skaalal; hinnang on antud 29,96% põhjal alast)</t>
  </si>
  <si>
    <t>keskmine (64,38 palli 100-palli skaalal; hinnang on antud 29,70% põhjal alast)</t>
  </si>
  <si>
    <t>OKAS, KIRKE</t>
  </si>
  <si>
    <t>põhiline probleem on ehitamine rannikule ja merre, lisaks seatud tingimuste mittetäitmine (linnurahu rikkumine, raiematerjali ladustamine valesse kohta jms)</t>
  </si>
  <si>
    <t>ebaseaduslik ehitustegevus hävitab kaitstavaid elupaigatüüpe ja liikide kasvukohti; linnurahu rikkumine häirib kaitseväärtuseks seatud linnuliike või nurjab pesitsuse; materjali ladustamine valesse kohta võib hävitada sealse kaitsealuse liigi kasvukoha või kahjustada kaitstavat elupaigatüüpi; (hindaja arvamus)</t>
  </si>
  <si>
    <t>hindaja on viimati tegelenud Saare maakonna hoiualade määruse muutmise eelnõuga 2018. a, misjärel anti menetlus üle Saaremaa kaitseplanerijatele; eelnõu näeb ette Kasti lahe hoiuala kaitseväärtuste muutmise</t>
  </si>
  <si>
    <t>hoiualade määruse muutmisega on alustatud, kuid see on seiskunud</t>
  </si>
  <si>
    <t>kaaluda uuesti Kasti MKA ja Kasti lahe HA liitmist; parandada ära piir Sutu lahe HA-ga</t>
  </si>
  <si>
    <t>EELIS, MaRu, eksperdiarvamus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</si>
</sst>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45" fillId="0" borderId="7" xfId="29" applyFont="1" applyAlignment="1">
      <alignment horizontal="left"/>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3">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2"/>
      <tableStyleElement type="headerRow" dxfId="341"/>
      <tableStyleElement type="totalRow" dxfId="340"/>
      <tableStyleElement type="firstColumn" dxfId="339"/>
      <tableStyleElement type="lastColumn" dxfId="338"/>
      <tableStyleElement type="secondRowStripe" dxfId="337"/>
      <tableStyleElement type="secondColumnStripe" dxfId="336"/>
    </tableStyle>
    <tableStyle name="E_Table2_Green" pivot="0" count="7" xr9:uid="{00000000-0011-0000-FFFF-FFFF01000000}">
      <tableStyleElement type="wholeTable" dxfId="335"/>
      <tableStyleElement type="headerRow" dxfId="334"/>
      <tableStyleElement type="totalRow" dxfId="333"/>
      <tableStyleElement type="firstColumn" dxfId="332"/>
      <tableStyleElement type="lastColumn" dxfId="331"/>
      <tableStyleElement type="secondRowStripe" dxfId="330"/>
      <tableStyleElement type="secondColumnStripe" dxfId="329"/>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70015" y="111919"/>
          <a:ext cx="7067550" cy="684529"/>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5818" y="11376818"/>
          <a:ext cx="7092043" cy="678088"/>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Kasti lahe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Andres Miller</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tabSelected="1"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252" t="s">
        <v>0</v>
      </c>
      <c r="C3" s="252"/>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16</v>
      </c>
    </row>
    <row r="14" spans="2:3" ht="49.5" x14ac:dyDescent="0.25">
      <c r="B14" s="127" t="s">
        <v>17</v>
      </c>
      <c r="C14" s="128" t="s">
        <v>18</v>
      </c>
    </row>
    <row r="15" spans="2:3" ht="33" x14ac:dyDescent="0.25">
      <c r="B15" s="127" t="s">
        <v>19</v>
      </c>
      <c r="C15" s="128" t="s">
        <v>20</v>
      </c>
    </row>
    <row r="16" spans="2:3" ht="33" x14ac:dyDescent="0.25">
      <c r="B16" s="127" t="s">
        <v>21</v>
      </c>
      <c r="C16" s="128" t="s">
        <v>22</v>
      </c>
    </row>
    <row r="17" spans="2:3" ht="66" x14ac:dyDescent="0.25">
      <c r="B17" s="127" t="s">
        <v>23</v>
      </c>
      <c r="C17" s="128" t="s">
        <v>24</v>
      </c>
    </row>
    <row r="18" spans="2:3" ht="16.5" x14ac:dyDescent="0.25">
      <c r="B18" s="131"/>
      <c r="C18" s="131"/>
    </row>
    <row r="19" spans="2:3" ht="16.5" x14ac:dyDescent="0.25">
      <c r="B19" s="126" t="s">
        <v>25</v>
      </c>
      <c r="C19" s="126" t="s">
        <v>2</v>
      </c>
    </row>
    <row r="20" spans="2:3" ht="18" customHeight="1" x14ac:dyDescent="0.25">
      <c r="B20" s="129" t="s">
        <v>26</v>
      </c>
      <c r="C20" s="132" t="s">
        <v>27</v>
      </c>
    </row>
    <row r="21" spans="2:3" ht="16.5" x14ac:dyDescent="0.25">
      <c r="B21" s="129" t="s">
        <v>28</v>
      </c>
      <c r="C21" s="132" t="s">
        <v>29</v>
      </c>
    </row>
    <row r="22" spans="2:3" ht="16.5" x14ac:dyDescent="0.25">
      <c r="B22" s="129" t="s">
        <v>30</v>
      </c>
      <c r="C22" s="132" t="s">
        <v>31</v>
      </c>
    </row>
    <row r="23" spans="2:3" ht="16.5" x14ac:dyDescent="0.25">
      <c r="B23" s="132" t="s">
        <v>32</v>
      </c>
      <c r="C23" s="132" t="s">
        <v>33</v>
      </c>
    </row>
    <row r="24" spans="2:3" ht="16.5" x14ac:dyDescent="0.25">
      <c r="B24" s="132" t="s">
        <v>34</v>
      </c>
      <c r="C24" s="132" t="s">
        <v>35</v>
      </c>
    </row>
    <row r="25" spans="2:3" ht="16.5" x14ac:dyDescent="0.25">
      <c r="B25" s="132" t="s">
        <v>36</v>
      </c>
      <c r="C25" s="132" t="s">
        <v>37</v>
      </c>
    </row>
    <row r="26" spans="2:3" ht="16.5" x14ac:dyDescent="0.25">
      <c r="B26" s="132" t="s">
        <v>38</v>
      </c>
      <c r="C26" s="132" t="s">
        <v>39</v>
      </c>
    </row>
    <row r="27" spans="2:3" ht="16.5" x14ac:dyDescent="0.25">
      <c r="B27" s="132" t="s">
        <v>40</v>
      </c>
      <c r="C27" s="132" t="s">
        <v>41</v>
      </c>
    </row>
    <row r="28" spans="2:3" ht="16.5" x14ac:dyDescent="0.25">
      <c r="B28" s="132" t="s">
        <v>42</v>
      </c>
      <c r="C28" s="132" t="s">
        <v>43</v>
      </c>
    </row>
    <row r="29" spans="2:3" ht="33" x14ac:dyDescent="0.25">
      <c r="B29" s="132" t="s">
        <v>44</v>
      </c>
      <c r="C29" s="133" t="s">
        <v>45</v>
      </c>
    </row>
    <row r="30" spans="2:3" ht="16.5" x14ac:dyDescent="0.25">
      <c r="B30" s="132" t="s">
        <v>46</v>
      </c>
      <c r="C30" s="132" t="s">
        <v>47</v>
      </c>
    </row>
    <row r="31" spans="2:3" ht="16.5" x14ac:dyDescent="0.25">
      <c r="B31" s="132" t="s">
        <v>48</v>
      </c>
      <c r="C31" s="132" t="s">
        <v>49</v>
      </c>
    </row>
    <row r="32" spans="2:3" ht="16.5" x14ac:dyDescent="0.25">
      <c r="B32" s="132" t="s">
        <v>50</v>
      </c>
      <c r="C32" s="132" t="s">
        <v>51</v>
      </c>
    </row>
    <row r="33" spans="2:3" ht="16.5" x14ac:dyDescent="0.25">
      <c r="B33" s="132" t="s">
        <v>52</v>
      </c>
      <c r="C33" s="132" t="s">
        <v>53</v>
      </c>
    </row>
    <row r="34" spans="2:3" ht="16.5" x14ac:dyDescent="0.25">
      <c r="B34" s="132" t="s">
        <v>54</v>
      </c>
      <c r="C34" s="132" t="s">
        <v>55</v>
      </c>
    </row>
    <row r="35" spans="2:3" ht="16.5" x14ac:dyDescent="0.25">
      <c r="B35" s="132" t="s">
        <v>56</v>
      </c>
      <c r="C35" s="132" t="s">
        <v>57</v>
      </c>
    </row>
    <row r="36" spans="2:3" ht="16.5" x14ac:dyDescent="0.25">
      <c r="B36" s="132" t="s">
        <v>58</v>
      </c>
      <c r="C36" s="132" t="s">
        <v>59</v>
      </c>
    </row>
    <row r="37" spans="2:3" ht="16.5" x14ac:dyDescent="0.25">
      <c r="B37" s="132" t="s">
        <v>60</v>
      </c>
      <c r="C37" s="132"/>
    </row>
    <row r="38" spans="2:3" ht="16.5" x14ac:dyDescent="0.25">
      <c r="B38" s="131"/>
      <c r="C38" s="131"/>
    </row>
    <row r="39" spans="2:3" ht="33" x14ac:dyDescent="0.25">
      <c r="B39" s="126" t="s">
        <v>61</v>
      </c>
      <c r="C39" s="126" t="s">
        <v>2</v>
      </c>
    </row>
    <row r="40" spans="2:3" ht="16.5" x14ac:dyDescent="0.25">
      <c r="B40" s="128" t="s">
        <v>62</v>
      </c>
      <c r="C40" s="133" t="s">
        <v>63</v>
      </c>
    </row>
    <row r="41" spans="2:3" ht="16.5" x14ac:dyDescent="0.25">
      <c r="B41" s="133" t="s">
        <v>64</v>
      </c>
      <c r="C41" s="133" t="s">
        <v>65</v>
      </c>
    </row>
    <row r="42" spans="2:3" ht="16.5" x14ac:dyDescent="0.25">
      <c r="B42" s="133" t="s">
        <v>66</v>
      </c>
      <c r="C42" s="133" t="s">
        <v>67</v>
      </c>
    </row>
    <row r="43" spans="2:3" ht="16.5" x14ac:dyDescent="0.25">
      <c r="B43" s="133" t="s">
        <v>68</v>
      </c>
      <c r="C43" s="133" t="s">
        <v>69</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70</v>
      </c>
      <c r="C3" s="1"/>
    </row>
    <row r="4" spans="2:4" ht="13.5" thickTop="1" x14ac:dyDescent="0.25"/>
    <row r="5" spans="2:4" ht="13.5" x14ac:dyDescent="0.25">
      <c r="B5" s="135" t="s">
        <v>71</v>
      </c>
      <c r="C5" s="135" t="s">
        <v>72</v>
      </c>
    </row>
    <row r="6" spans="2:4" x14ac:dyDescent="0.25">
      <c r="B6" s="37" t="s">
        <v>73</v>
      </c>
      <c r="C6" s="38" t="s">
        <v>467</v>
      </c>
    </row>
    <row r="7" spans="2:4" x14ac:dyDescent="0.25">
      <c r="B7" s="37" t="s">
        <v>74</v>
      </c>
      <c r="C7" s="36" t="s">
        <v>468</v>
      </c>
    </row>
    <row r="8" spans="2:4" x14ac:dyDescent="0.25">
      <c r="B8" s="37" t="s">
        <v>75</v>
      </c>
      <c r="C8" s="36" t="s">
        <v>469</v>
      </c>
    </row>
    <row r="9" spans="2:4" x14ac:dyDescent="0.25">
      <c r="B9" s="37" t="s">
        <v>76</v>
      </c>
      <c r="C9" s="36">
        <v>2007</v>
      </c>
      <c r="D9" s="45"/>
    </row>
    <row r="10" spans="2:4" x14ac:dyDescent="0.25">
      <c r="B10" s="37" t="s">
        <v>77</v>
      </c>
      <c r="C10" s="37"/>
    </row>
    <row r="11" spans="2:4" x14ac:dyDescent="0.25">
      <c r="B11" s="65" t="s">
        <v>78</v>
      </c>
      <c r="C11" s="37" t="s">
        <v>186</v>
      </c>
    </row>
    <row r="12" spans="2:4" x14ac:dyDescent="0.25">
      <c r="B12" s="65" t="s">
        <v>79</v>
      </c>
      <c r="C12" s="37" t="s">
        <v>186</v>
      </c>
    </row>
    <row r="13" spans="2:4" x14ac:dyDescent="0.25">
      <c r="B13" s="65" t="s">
        <v>80</v>
      </c>
      <c r="C13" s="37" t="s">
        <v>186</v>
      </c>
    </row>
    <row r="14" spans="2:4" x14ac:dyDescent="0.25">
      <c r="B14" s="65" t="s">
        <v>81</v>
      </c>
      <c r="C14" s="37" t="s">
        <v>186</v>
      </c>
    </row>
    <row r="15" spans="2:4" x14ac:dyDescent="0.25">
      <c r="B15" s="65" t="s">
        <v>82</v>
      </c>
      <c r="C15" s="37" t="s">
        <v>186</v>
      </c>
    </row>
    <row r="16" spans="2:4" x14ac:dyDescent="0.25">
      <c r="B16" s="65" t="s">
        <v>83</v>
      </c>
      <c r="C16" s="37" t="s">
        <v>186</v>
      </c>
    </row>
    <row r="17" spans="2:4" x14ac:dyDescent="0.25">
      <c r="B17" s="37" t="s">
        <v>84</v>
      </c>
      <c r="C17" s="37" t="s">
        <v>470</v>
      </c>
      <c r="D17" s="63"/>
    </row>
    <row r="18" spans="2:4" x14ac:dyDescent="0.25">
      <c r="B18" s="37" t="s">
        <v>85</v>
      </c>
      <c r="C18" s="37" t="s">
        <v>471</v>
      </c>
    </row>
    <row r="19" spans="2:4" x14ac:dyDescent="0.25">
      <c r="B19" s="37" t="s">
        <v>86</v>
      </c>
      <c r="C19" s="37" t="s">
        <v>472</v>
      </c>
    </row>
    <row r="20" spans="2:4" x14ac:dyDescent="0.25">
      <c r="B20" s="37" t="s">
        <v>87</v>
      </c>
      <c r="C20" s="37">
        <v>3437.85</v>
      </c>
    </row>
    <row r="21" spans="2:4" x14ac:dyDescent="0.25">
      <c r="B21" s="37" t="s">
        <v>88</v>
      </c>
      <c r="C21" s="37">
        <v>1005.38</v>
      </c>
    </row>
    <row r="22" spans="2:4" x14ac:dyDescent="0.25">
      <c r="B22" s="37" t="s">
        <v>89</v>
      </c>
      <c r="C22" s="37">
        <v>765.73</v>
      </c>
    </row>
    <row r="23" spans="2:4" ht="25.5" x14ac:dyDescent="0.25">
      <c r="B23" s="37" t="s">
        <v>90</v>
      </c>
      <c r="C23" s="37" t="s">
        <v>477</v>
      </c>
    </row>
    <row r="24" spans="2:4" x14ac:dyDescent="0.25">
      <c r="B24" s="37" t="s">
        <v>91</v>
      </c>
      <c r="C24" s="37" t="s">
        <v>474</v>
      </c>
    </row>
    <row r="25" spans="2:4" x14ac:dyDescent="0.25">
      <c r="B25" s="37" t="s">
        <v>92</v>
      </c>
      <c r="C25" s="37" t="s">
        <v>473</v>
      </c>
    </row>
    <row r="26" spans="2:4" x14ac:dyDescent="0.25">
      <c r="B26" s="37" t="s">
        <v>93</v>
      </c>
      <c r="C26" s="37">
        <f ca="1">YEAR(TODAY())</f>
        <v>2026</v>
      </c>
    </row>
    <row r="27" spans="2:4" ht="51" x14ac:dyDescent="0.25">
      <c r="B27" s="37" t="s">
        <v>94</v>
      </c>
      <c r="C27" s="39">
        <v>46206</v>
      </c>
    </row>
    <row r="28" spans="2:4" ht="25.5" x14ac:dyDescent="0.25">
      <c r="B28" s="37" t="s">
        <v>95</v>
      </c>
      <c r="C28" s="36" t="s">
        <v>475</v>
      </c>
    </row>
    <row r="29" spans="2:4" ht="39.75" customHeight="1" x14ac:dyDescent="0.25">
      <c r="B29" s="37" t="s">
        <v>96</v>
      </c>
      <c r="C29" s="36" t="s">
        <v>476</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H2" activePane="bottomRight" state="frozen"/>
      <selection pane="topRight" activeCell="D1" sqref="D1"/>
      <selection pane="bottomLeft" activeCell="A2" sqref="A2"/>
      <selection pane="bottomRight"/>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97</v>
      </c>
      <c r="B1" s="2" t="s">
        <v>98</v>
      </c>
      <c r="C1" s="2" t="s">
        <v>99</v>
      </c>
      <c r="D1" s="2" t="s">
        <v>71</v>
      </c>
      <c r="E1" s="2" t="s">
        <v>100</v>
      </c>
      <c r="F1" s="2" t="s">
        <v>101</v>
      </c>
      <c r="G1" s="2" t="s">
        <v>102</v>
      </c>
      <c r="H1" s="2" t="s">
        <v>103</v>
      </c>
      <c r="I1" s="2" t="s">
        <v>104</v>
      </c>
      <c r="J1" s="3" t="s">
        <v>105</v>
      </c>
      <c r="K1" s="3" t="s">
        <v>106</v>
      </c>
      <c r="L1" s="3" t="s">
        <v>107</v>
      </c>
    </row>
    <row r="2" spans="1:12" s="14" customFormat="1" x14ac:dyDescent="0.25">
      <c r="A2" s="175" t="s">
        <v>108</v>
      </c>
      <c r="B2" s="175" t="s">
        <v>108</v>
      </c>
      <c r="C2" s="189">
        <v>0</v>
      </c>
      <c r="D2" s="192" t="s">
        <v>109</v>
      </c>
      <c r="E2" s="200" t="s">
        <v>110</v>
      </c>
      <c r="F2" s="196" t="s">
        <v>111</v>
      </c>
      <c r="G2" s="210" t="s">
        <v>112</v>
      </c>
      <c r="H2" s="100" t="s">
        <v>113</v>
      </c>
      <c r="I2" s="5">
        <v>0</v>
      </c>
      <c r="J2" s="72" t="b">
        <v>0</v>
      </c>
      <c r="K2" s="6"/>
      <c r="L2" s="57"/>
    </row>
    <row r="3" spans="1:12" s="14" customFormat="1" ht="45" customHeight="1" x14ac:dyDescent="0.25">
      <c r="A3" s="176"/>
      <c r="B3" s="176"/>
      <c r="C3" s="190"/>
      <c r="D3" s="194"/>
      <c r="E3" s="202"/>
      <c r="F3" s="198"/>
      <c r="G3" s="211"/>
      <c r="H3" s="7" t="s">
        <v>114</v>
      </c>
      <c r="I3" s="8">
        <v>1</v>
      </c>
      <c r="J3" s="73" t="b">
        <v>0</v>
      </c>
      <c r="K3" s="9"/>
      <c r="L3" s="57"/>
    </row>
    <row r="4" spans="1:12" s="14" customFormat="1" ht="26.25" customHeight="1" x14ac:dyDescent="0.25">
      <c r="A4" s="176"/>
      <c r="B4" s="176"/>
      <c r="C4" s="190"/>
      <c r="D4" s="194"/>
      <c r="E4" s="202"/>
      <c r="F4" s="198"/>
      <c r="G4" s="211"/>
      <c r="H4" s="7" t="s">
        <v>115</v>
      </c>
      <c r="I4" s="8">
        <v>1</v>
      </c>
      <c r="J4" s="73" t="b">
        <v>0</v>
      </c>
      <c r="K4" s="9"/>
      <c r="L4" s="57"/>
    </row>
    <row r="5" spans="1:12" s="14" customFormat="1" ht="25.5" x14ac:dyDescent="0.25">
      <c r="A5" s="176"/>
      <c r="B5" s="176"/>
      <c r="C5" s="190"/>
      <c r="D5" s="194"/>
      <c r="E5" s="202"/>
      <c r="F5" s="198"/>
      <c r="G5" s="211"/>
      <c r="H5" s="7" t="s">
        <v>116</v>
      </c>
      <c r="I5" s="8">
        <v>2</v>
      </c>
      <c r="J5" s="73" t="b">
        <v>0</v>
      </c>
      <c r="K5" s="9"/>
      <c r="L5" s="57"/>
    </row>
    <row r="6" spans="1:12" s="14" customFormat="1" ht="51" x14ac:dyDescent="0.25">
      <c r="A6" s="176"/>
      <c r="B6" s="176"/>
      <c r="C6" s="190"/>
      <c r="D6" s="194"/>
      <c r="E6" s="202"/>
      <c r="F6" s="198"/>
      <c r="G6" s="211"/>
      <c r="H6" s="7" t="s">
        <v>117</v>
      </c>
      <c r="I6" s="8">
        <v>2</v>
      </c>
      <c r="J6" s="73" t="b">
        <v>0</v>
      </c>
      <c r="K6" s="9"/>
      <c r="L6" s="57"/>
    </row>
    <row r="7" spans="1:12" s="14" customFormat="1" x14ac:dyDescent="0.25">
      <c r="A7" s="176"/>
      <c r="B7" s="176"/>
      <c r="C7" s="190"/>
      <c r="D7" s="194"/>
      <c r="E7" s="202"/>
      <c r="F7" s="198"/>
      <c r="G7" s="211"/>
      <c r="H7" s="7" t="s">
        <v>118</v>
      </c>
      <c r="I7" s="8">
        <v>3</v>
      </c>
      <c r="J7" s="73" t="b">
        <v>0</v>
      </c>
      <c r="K7" s="9"/>
      <c r="L7" s="57"/>
    </row>
    <row r="8" spans="1:12" s="14" customFormat="1" ht="51" x14ac:dyDescent="0.25">
      <c r="A8" s="176"/>
      <c r="B8" s="176"/>
      <c r="C8" s="190"/>
      <c r="D8" s="194"/>
      <c r="E8" s="202"/>
      <c r="F8" s="198"/>
      <c r="G8" s="211"/>
      <c r="H8" s="7" t="s">
        <v>119</v>
      </c>
      <c r="I8" s="8">
        <v>3</v>
      </c>
      <c r="J8" s="73" t="b">
        <v>1</v>
      </c>
      <c r="K8" s="9" t="s">
        <v>314</v>
      </c>
      <c r="L8" s="57" t="s">
        <v>477</v>
      </c>
    </row>
    <row r="9" spans="1:12" s="14" customFormat="1" ht="25.5" x14ac:dyDescent="0.25">
      <c r="A9" s="177"/>
      <c r="B9" s="177"/>
      <c r="C9" s="191"/>
      <c r="D9" s="195"/>
      <c r="E9" s="203"/>
      <c r="F9" s="199"/>
      <c r="G9" s="212"/>
      <c r="H9" s="101" t="s">
        <v>120</v>
      </c>
      <c r="I9" s="11" t="s">
        <v>121</v>
      </c>
      <c r="J9" s="74" t="b">
        <v>0</v>
      </c>
      <c r="K9" s="12"/>
      <c r="L9" s="58"/>
    </row>
    <row r="10" spans="1:12" s="14" customFormat="1" ht="27.75" customHeight="1" x14ac:dyDescent="0.25">
      <c r="A10" s="175" t="s">
        <v>122</v>
      </c>
      <c r="B10" s="175" t="s">
        <v>123</v>
      </c>
      <c r="C10" s="189" t="s">
        <v>124</v>
      </c>
      <c r="D10" s="247" t="s">
        <v>125</v>
      </c>
      <c r="E10" s="178" t="s">
        <v>126</v>
      </c>
      <c r="F10" s="175" t="s">
        <v>111</v>
      </c>
      <c r="G10" s="175" t="s">
        <v>127</v>
      </c>
      <c r="H10" s="100" t="s">
        <v>128</v>
      </c>
      <c r="I10" s="5">
        <v>0</v>
      </c>
      <c r="J10" s="75" t="b">
        <v>0</v>
      </c>
      <c r="K10" s="17"/>
      <c r="L10" s="4"/>
    </row>
    <row r="11" spans="1:12" s="14" customFormat="1" ht="53.25" customHeight="1" x14ac:dyDescent="0.25">
      <c r="A11" s="176"/>
      <c r="B11" s="176"/>
      <c r="C11" s="190"/>
      <c r="D11" s="231"/>
      <c r="E11" s="233"/>
      <c r="F11" s="176"/>
      <c r="G11" s="176"/>
      <c r="H11" s="7" t="s">
        <v>129</v>
      </c>
      <c r="I11" s="8">
        <v>1</v>
      </c>
      <c r="J11" s="76" t="b">
        <v>1</v>
      </c>
      <c r="K11" s="9" t="s">
        <v>9</v>
      </c>
      <c r="L11" s="7" t="s">
        <v>478</v>
      </c>
    </row>
    <row r="12" spans="1:12" s="14" customFormat="1" ht="27.75" customHeight="1" x14ac:dyDescent="0.25">
      <c r="A12" s="176"/>
      <c r="B12" s="176"/>
      <c r="C12" s="190"/>
      <c r="D12" s="231"/>
      <c r="E12" s="233"/>
      <c r="F12" s="176"/>
      <c r="G12" s="176"/>
      <c r="H12" s="7" t="s">
        <v>130</v>
      </c>
      <c r="I12" s="8">
        <v>2</v>
      </c>
      <c r="J12" s="76" t="b">
        <v>0</v>
      </c>
      <c r="K12" s="15"/>
      <c r="L12" s="7"/>
    </row>
    <row r="13" spans="1:12" s="14" customFormat="1" ht="27.75" customHeight="1" x14ac:dyDescent="0.25">
      <c r="A13" s="176"/>
      <c r="B13" s="176"/>
      <c r="C13" s="190"/>
      <c r="D13" s="231"/>
      <c r="E13" s="233"/>
      <c r="F13" s="176"/>
      <c r="G13" s="176"/>
      <c r="H13" s="7" t="s">
        <v>131</v>
      </c>
      <c r="I13" s="8">
        <v>3</v>
      </c>
      <c r="J13" s="76" t="b">
        <v>0</v>
      </c>
      <c r="K13" s="15"/>
      <c r="L13" s="7"/>
    </row>
    <row r="14" spans="1:12" s="14" customFormat="1" ht="117.75" customHeight="1" x14ac:dyDescent="0.25">
      <c r="A14" s="177"/>
      <c r="B14" s="177"/>
      <c r="C14" s="191"/>
      <c r="D14" s="248"/>
      <c r="E14" s="180"/>
      <c r="F14" s="177"/>
      <c r="G14" s="177"/>
      <c r="H14" s="101" t="s">
        <v>132</v>
      </c>
      <c r="I14" s="11" t="s">
        <v>121</v>
      </c>
      <c r="J14" s="77" t="b">
        <v>0</v>
      </c>
      <c r="K14" s="18"/>
      <c r="L14" s="10"/>
    </row>
    <row r="15" spans="1:12" s="14" customFormat="1" ht="27.75" customHeight="1" x14ac:dyDescent="0.25">
      <c r="A15" s="175" t="s">
        <v>122</v>
      </c>
      <c r="B15" s="175" t="s">
        <v>123</v>
      </c>
      <c r="C15" s="189" t="s">
        <v>133</v>
      </c>
      <c r="D15" s="192" t="s">
        <v>134</v>
      </c>
      <c r="E15" s="178" t="s">
        <v>135</v>
      </c>
      <c r="F15" s="196" t="s">
        <v>111</v>
      </c>
      <c r="G15" s="175" t="s">
        <v>112</v>
      </c>
      <c r="H15" s="100" t="s">
        <v>136</v>
      </c>
      <c r="I15" s="5">
        <v>0</v>
      </c>
      <c r="J15" s="75" t="b">
        <v>0</v>
      </c>
      <c r="K15" s="17"/>
      <c r="L15" s="4"/>
    </row>
    <row r="16" spans="1:12" s="14" customFormat="1" ht="27.75" customHeight="1" x14ac:dyDescent="0.25">
      <c r="A16" s="176"/>
      <c r="B16" s="176"/>
      <c r="C16" s="190"/>
      <c r="D16" s="194"/>
      <c r="E16" s="233"/>
      <c r="F16" s="198"/>
      <c r="G16" s="176"/>
      <c r="H16" s="7" t="s">
        <v>129</v>
      </c>
      <c r="I16" s="8">
        <v>1</v>
      </c>
      <c r="J16" s="76" t="b">
        <v>0</v>
      </c>
      <c r="K16" s="15"/>
      <c r="L16" s="7"/>
    </row>
    <row r="17" spans="1:12" s="14" customFormat="1" ht="83.25" customHeight="1" x14ac:dyDescent="0.25">
      <c r="A17" s="176"/>
      <c r="B17" s="176"/>
      <c r="C17" s="190"/>
      <c r="D17" s="194"/>
      <c r="E17" s="233"/>
      <c r="F17" s="198"/>
      <c r="G17" s="176"/>
      <c r="H17" s="7" t="s">
        <v>130</v>
      </c>
      <c r="I17" s="8">
        <v>2</v>
      </c>
      <c r="J17" s="76" t="b">
        <v>1</v>
      </c>
      <c r="K17" s="15" t="s">
        <v>9</v>
      </c>
      <c r="L17" s="7" t="s">
        <v>479</v>
      </c>
    </row>
    <row r="18" spans="1:12" s="14" customFormat="1" ht="27.75" customHeight="1" x14ac:dyDescent="0.25">
      <c r="A18" s="176"/>
      <c r="B18" s="176"/>
      <c r="C18" s="190"/>
      <c r="D18" s="194"/>
      <c r="E18" s="233"/>
      <c r="F18" s="198"/>
      <c r="G18" s="176"/>
      <c r="H18" s="7" t="s">
        <v>131</v>
      </c>
      <c r="I18" s="8">
        <v>3</v>
      </c>
      <c r="J18" s="78" t="b">
        <v>0</v>
      </c>
      <c r="K18" s="15"/>
      <c r="L18" s="7"/>
    </row>
    <row r="19" spans="1:12" s="14" customFormat="1" ht="102" customHeight="1" x14ac:dyDescent="0.25">
      <c r="A19" s="177"/>
      <c r="B19" s="177"/>
      <c r="C19" s="191"/>
      <c r="D19" s="195"/>
      <c r="E19" s="180"/>
      <c r="F19" s="199"/>
      <c r="G19" s="177"/>
      <c r="H19" s="101" t="s">
        <v>137</v>
      </c>
      <c r="I19" s="11" t="s">
        <v>121</v>
      </c>
      <c r="J19" s="77" t="b">
        <v>0</v>
      </c>
      <c r="K19" s="18"/>
      <c r="L19" s="10"/>
    </row>
    <row r="20" spans="1:12" s="14" customFormat="1" ht="38.25" x14ac:dyDescent="0.25">
      <c r="A20" s="175" t="s">
        <v>122</v>
      </c>
      <c r="B20" s="175" t="s">
        <v>123</v>
      </c>
      <c r="C20" s="189" t="s">
        <v>138</v>
      </c>
      <c r="D20" s="192" t="s">
        <v>139</v>
      </c>
      <c r="E20" s="200" t="s">
        <v>140</v>
      </c>
      <c r="F20" s="196" t="s">
        <v>111</v>
      </c>
      <c r="G20" s="175" t="s">
        <v>112</v>
      </c>
      <c r="H20" s="4" t="s">
        <v>141</v>
      </c>
      <c r="I20" s="5">
        <v>0</v>
      </c>
      <c r="J20" s="75" t="b">
        <v>0</v>
      </c>
      <c r="K20" s="17"/>
      <c r="L20" s="4"/>
    </row>
    <row r="21" spans="1:12" s="14" customFormat="1" ht="51" x14ac:dyDescent="0.25">
      <c r="A21" s="176"/>
      <c r="B21" s="176"/>
      <c r="C21" s="190"/>
      <c r="D21" s="194"/>
      <c r="E21" s="202"/>
      <c r="F21" s="198"/>
      <c r="G21" s="176"/>
      <c r="H21" s="7" t="s">
        <v>142</v>
      </c>
      <c r="I21" s="8">
        <v>1</v>
      </c>
      <c r="J21" s="76" t="b">
        <v>1</v>
      </c>
      <c r="K21" s="15" t="s">
        <v>9</v>
      </c>
      <c r="L21" s="7" t="s">
        <v>480</v>
      </c>
    </row>
    <row r="22" spans="1:12" s="14" customFormat="1" ht="38.25" x14ac:dyDescent="0.25">
      <c r="A22" s="176"/>
      <c r="B22" s="176"/>
      <c r="C22" s="190"/>
      <c r="D22" s="194"/>
      <c r="E22" s="202"/>
      <c r="F22" s="198"/>
      <c r="G22" s="176"/>
      <c r="H22" s="7" t="s">
        <v>143</v>
      </c>
      <c r="I22" s="8">
        <v>2</v>
      </c>
      <c r="J22" s="76" t="b">
        <v>0</v>
      </c>
      <c r="K22" s="15"/>
      <c r="L22" s="7"/>
    </row>
    <row r="23" spans="1:12" s="14" customFormat="1" ht="38.25" x14ac:dyDescent="0.25">
      <c r="A23" s="176"/>
      <c r="B23" s="176"/>
      <c r="C23" s="190"/>
      <c r="D23" s="194"/>
      <c r="E23" s="202"/>
      <c r="F23" s="198"/>
      <c r="G23" s="176"/>
      <c r="H23" s="7" t="s">
        <v>144</v>
      </c>
      <c r="I23" s="8">
        <v>3</v>
      </c>
      <c r="J23" s="76" t="b">
        <v>0</v>
      </c>
      <c r="K23" s="15"/>
      <c r="L23" s="7"/>
    </row>
    <row r="24" spans="1:12" s="14" customFormat="1" ht="25.5" x14ac:dyDescent="0.25">
      <c r="A24" s="177"/>
      <c r="B24" s="177"/>
      <c r="C24" s="191"/>
      <c r="D24" s="195"/>
      <c r="E24" s="203"/>
      <c r="F24" s="199"/>
      <c r="G24" s="177"/>
      <c r="H24" s="10" t="s">
        <v>145</v>
      </c>
      <c r="I24" s="11" t="s">
        <v>121</v>
      </c>
      <c r="J24" s="77" t="b">
        <v>0</v>
      </c>
      <c r="K24" s="18"/>
      <c r="L24" s="10"/>
    </row>
    <row r="25" spans="1:12" s="14" customFormat="1" ht="38.25" x14ac:dyDescent="0.25">
      <c r="A25" s="175" t="s">
        <v>122</v>
      </c>
      <c r="B25" s="175" t="s">
        <v>123</v>
      </c>
      <c r="C25" s="189" t="s">
        <v>146</v>
      </c>
      <c r="D25" s="192" t="s">
        <v>147</v>
      </c>
      <c r="E25" s="200" t="s">
        <v>148</v>
      </c>
      <c r="F25" s="196" t="s">
        <v>111</v>
      </c>
      <c r="G25" s="175" t="s">
        <v>112</v>
      </c>
      <c r="H25" s="4" t="s">
        <v>149</v>
      </c>
      <c r="I25" s="5">
        <v>0</v>
      </c>
      <c r="J25" s="75" t="b">
        <v>0</v>
      </c>
      <c r="K25" s="17"/>
      <c r="L25" s="4"/>
    </row>
    <row r="26" spans="1:12" s="14" customFormat="1" ht="38.25" x14ac:dyDescent="0.25">
      <c r="A26" s="176"/>
      <c r="B26" s="176"/>
      <c r="C26" s="190"/>
      <c r="D26" s="194"/>
      <c r="E26" s="202"/>
      <c r="F26" s="198"/>
      <c r="G26" s="176"/>
      <c r="H26" s="7" t="s">
        <v>142</v>
      </c>
      <c r="I26" s="8">
        <v>1</v>
      </c>
      <c r="J26" s="76" t="b">
        <v>0</v>
      </c>
      <c r="K26" s="15"/>
      <c r="L26" s="15"/>
    </row>
    <row r="27" spans="1:12" s="14" customFormat="1" ht="63.75" x14ac:dyDescent="0.25">
      <c r="A27" s="176"/>
      <c r="B27" s="176"/>
      <c r="C27" s="190"/>
      <c r="D27" s="194"/>
      <c r="E27" s="202"/>
      <c r="F27" s="198"/>
      <c r="G27" s="176"/>
      <c r="H27" s="7" t="s">
        <v>143</v>
      </c>
      <c r="I27" s="8">
        <v>2</v>
      </c>
      <c r="J27" s="76" t="b">
        <v>1</v>
      </c>
      <c r="K27" s="15" t="s">
        <v>9</v>
      </c>
      <c r="L27" s="7" t="s">
        <v>481</v>
      </c>
    </row>
    <row r="28" spans="1:12" s="14" customFormat="1" ht="38.25" x14ac:dyDescent="0.25">
      <c r="A28" s="176"/>
      <c r="B28" s="176"/>
      <c r="C28" s="190"/>
      <c r="D28" s="194"/>
      <c r="E28" s="202"/>
      <c r="F28" s="198"/>
      <c r="G28" s="176"/>
      <c r="H28" s="7" t="s">
        <v>144</v>
      </c>
      <c r="I28" s="8">
        <v>3</v>
      </c>
      <c r="J28" s="76" t="b">
        <v>0</v>
      </c>
      <c r="K28" s="15"/>
      <c r="L28" s="7"/>
    </row>
    <row r="29" spans="1:12" s="14" customFormat="1" ht="25.5" x14ac:dyDescent="0.25">
      <c r="A29" s="177"/>
      <c r="B29" s="177"/>
      <c r="C29" s="191"/>
      <c r="D29" s="195"/>
      <c r="E29" s="203"/>
      <c r="F29" s="199"/>
      <c r="G29" s="177"/>
      <c r="H29" s="10" t="s">
        <v>145</v>
      </c>
      <c r="I29" s="11" t="s">
        <v>121</v>
      </c>
      <c r="J29" s="77" t="b">
        <v>0</v>
      </c>
      <c r="K29" s="18"/>
      <c r="L29" s="10"/>
    </row>
    <row r="30" spans="1:12" s="14" customFormat="1" ht="25.5" x14ac:dyDescent="0.25">
      <c r="A30" s="175" t="s">
        <v>122</v>
      </c>
      <c r="B30" s="175" t="s">
        <v>123</v>
      </c>
      <c r="C30" s="189" t="s">
        <v>150</v>
      </c>
      <c r="D30" s="192" t="s">
        <v>151</v>
      </c>
      <c r="E30" s="200" t="s">
        <v>152</v>
      </c>
      <c r="F30" s="196" t="s">
        <v>111</v>
      </c>
      <c r="G30" s="175" t="s">
        <v>112</v>
      </c>
      <c r="H30" s="4" t="s">
        <v>153</v>
      </c>
      <c r="I30" s="5">
        <v>0</v>
      </c>
      <c r="J30" s="75" t="b">
        <v>0</v>
      </c>
      <c r="K30" s="17"/>
      <c r="L30" s="4"/>
    </row>
    <row r="31" spans="1:12" s="14" customFormat="1" ht="38.25" x14ac:dyDescent="0.25">
      <c r="A31" s="176"/>
      <c r="B31" s="176"/>
      <c r="C31" s="190"/>
      <c r="D31" s="194"/>
      <c r="E31" s="202"/>
      <c r="F31" s="198"/>
      <c r="G31" s="176"/>
      <c r="H31" s="7" t="s">
        <v>154</v>
      </c>
      <c r="I31" s="8">
        <v>1</v>
      </c>
      <c r="J31" s="76" t="b">
        <v>0</v>
      </c>
      <c r="K31" s="15"/>
      <c r="L31" s="7"/>
    </row>
    <row r="32" spans="1:12" s="14" customFormat="1" ht="127.5" x14ac:dyDescent="0.25">
      <c r="A32" s="176"/>
      <c r="B32" s="176"/>
      <c r="C32" s="190"/>
      <c r="D32" s="194"/>
      <c r="E32" s="202"/>
      <c r="F32" s="198"/>
      <c r="G32" s="176"/>
      <c r="H32" s="7" t="s">
        <v>155</v>
      </c>
      <c r="I32" s="8">
        <v>2</v>
      </c>
      <c r="J32" s="78" t="b">
        <v>1</v>
      </c>
      <c r="K32" s="15" t="s">
        <v>9</v>
      </c>
      <c r="L32" s="7" t="s">
        <v>482</v>
      </c>
    </row>
    <row r="33" spans="1:12" s="14" customFormat="1" ht="25.5" x14ac:dyDescent="0.25">
      <c r="A33" s="177"/>
      <c r="B33" s="177"/>
      <c r="C33" s="191"/>
      <c r="D33" s="195"/>
      <c r="E33" s="203"/>
      <c r="F33" s="199"/>
      <c r="G33" s="177"/>
      <c r="H33" s="101" t="s">
        <v>156</v>
      </c>
      <c r="I33" s="16">
        <v>3</v>
      </c>
      <c r="J33" s="79" t="b">
        <v>0</v>
      </c>
      <c r="K33" s="16"/>
      <c r="L33" s="59"/>
    </row>
    <row r="34" spans="1:12" s="14" customFormat="1" x14ac:dyDescent="0.25">
      <c r="A34" s="175" t="s">
        <v>122</v>
      </c>
      <c r="B34" s="175" t="s">
        <v>123</v>
      </c>
      <c r="C34" s="189" t="s">
        <v>157</v>
      </c>
      <c r="D34" s="192" t="s">
        <v>158</v>
      </c>
      <c r="E34" s="200" t="s">
        <v>159</v>
      </c>
      <c r="F34" s="196" t="s">
        <v>111</v>
      </c>
      <c r="G34" s="175" t="s">
        <v>160</v>
      </c>
      <c r="H34" s="4" t="s">
        <v>161</v>
      </c>
      <c r="I34" s="5">
        <v>0</v>
      </c>
      <c r="J34" s="75" t="b">
        <v>0</v>
      </c>
      <c r="K34" s="17"/>
      <c r="L34" s="60"/>
    </row>
    <row r="35" spans="1:12" s="14" customFormat="1" ht="38.25" x14ac:dyDescent="0.25">
      <c r="A35" s="176"/>
      <c r="B35" s="176"/>
      <c r="C35" s="190"/>
      <c r="D35" s="194"/>
      <c r="E35" s="202"/>
      <c r="F35" s="198"/>
      <c r="G35" s="176"/>
      <c r="H35" s="7" t="s">
        <v>162</v>
      </c>
      <c r="I35" s="8">
        <v>1</v>
      </c>
      <c r="J35" s="76" t="b">
        <v>1</v>
      </c>
      <c r="K35" s="15" t="s">
        <v>483</v>
      </c>
      <c r="L35" s="61" t="s">
        <v>484</v>
      </c>
    </row>
    <row r="36" spans="1:12" s="14" customFormat="1" ht="25.5" x14ac:dyDescent="0.25">
      <c r="A36" s="176"/>
      <c r="B36" s="176"/>
      <c r="C36" s="190"/>
      <c r="D36" s="194"/>
      <c r="E36" s="202"/>
      <c r="F36" s="198"/>
      <c r="G36" s="176"/>
      <c r="H36" s="7" t="s">
        <v>163</v>
      </c>
      <c r="I36" s="8">
        <v>2</v>
      </c>
      <c r="J36" s="76" t="b">
        <v>0</v>
      </c>
      <c r="K36" s="62"/>
      <c r="L36" s="61"/>
    </row>
    <row r="37" spans="1:12" s="14" customFormat="1" x14ac:dyDescent="0.25">
      <c r="A37" s="177"/>
      <c r="B37" s="177"/>
      <c r="C37" s="191"/>
      <c r="D37" s="195"/>
      <c r="E37" s="203"/>
      <c r="F37" s="199"/>
      <c r="G37" s="177"/>
      <c r="H37" s="10" t="s">
        <v>164</v>
      </c>
      <c r="I37" s="11">
        <v>3</v>
      </c>
      <c r="J37" s="77" t="b">
        <v>0</v>
      </c>
      <c r="K37" s="18"/>
      <c r="L37" s="61"/>
    </row>
    <row r="38" spans="1:12" s="29" customFormat="1" ht="25.5" x14ac:dyDescent="0.25">
      <c r="A38" s="175" t="s">
        <v>122</v>
      </c>
      <c r="B38" s="175" t="s">
        <v>165</v>
      </c>
      <c r="C38" s="189" t="s">
        <v>166</v>
      </c>
      <c r="D38" s="192" t="s">
        <v>167</v>
      </c>
      <c r="E38" s="200" t="s">
        <v>168</v>
      </c>
      <c r="F38" s="249" t="s">
        <v>111</v>
      </c>
      <c r="G38" s="175" t="s">
        <v>112</v>
      </c>
      <c r="H38" s="100" t="s">
        <v>169</v>
      </c>
      <c r="I38" s="5">
        <v>0</v>
      </c>
      <c r="J38" s="75" t="b">
        <v>0</v>
      </c>
      <c r="K38" s="17"/>
      <c r="L38" s="4"/>
    </row>
    <row r="39" spans="1:12" s="29" customFormat="1" ht="51" x14ac:dyDescent="0.25">
      <c r="A39" s="176"/>
      <c r="B39" s="176"/>
      <c r="C39" s="190"/>
      <c r="D39" s="194"/>
      <c r="E39" s="202"/>
      <c r="F39" s="250"/>
      <c r="G39" s="176"/>
      <c r="H39" s="7" t="s">
        <v>170</v>
      </c>
      <c r="I39" s="8">
        <v>1</v>
      </c>
      <c r="J39" s="76" t="b">
        <v>0</v>
      </c>
      <c r="K39" s="15"/>
      <c r="L39" s="7"/>
    </row>
    <row r="40" spans="1:12" s="29" customFormat="1" ht="25.5" x14ac:dyDescent="0.25">
      <c r="A40" s="176"/>
      <c r="B40" s="176"/>
      <c r="C40" s="190"/>
      <c r="D40" s="194"/>
      <c r="E40" s="202"/>
      <c r="F40" s="250"/>
      <c r="G40" s="176"/>
      <c r="H40" s="7" t="s">
        <v>171</v>
      </c>
      <c r="I40" s="8">
        <v>1</v>
      </c>
      <c r="J40" s="76" t="b">
        <v>0</v>
      </c>
      <c r="K40" s="15"/>
      <c r="L40" s="7"/>
    </row>
    <row r="41" spans="1:12" s="29" customFormat="1" ht="76.5" x14ac:dyDescent="0.25">
      <c r="A41" s="176"/>
      <c r="B41" s="176"/>
      <c r="C41" s="190"/>
      <c r="D41" s="194"/>
      <c r="E41" s="202"/>
      <c r="F41" s="250"/>
      <c r="G41" s="176"/>
      <c r="H41" s="7" t="s">
        <v>172</v>
      </c>
      <c r="I41" s="8">
        <v>2</v>
      </c>
      <c r="J41" s="76" t="b">
        <v>1</v>
      </c>
      <c r="K41" s="15" t="s">
        <v>9</v>
      </c>
      <c r="L41" s="7" t="s">
        <v>485</v>
      </c>
    </row>
    <row r="42" spans="1:12" s="29" customFormat="1" ht="25.5" x14ac:dyDescent="0.25">
      <c r="A42" s="177"/>
      <c r="B42" s="177"/>
      <c r="C42" s="191"/>
      <c r="D42" s="195"/>
      <c r="E42" s="203"/>
      <c r="F42" s="251"/>
      <c r="G42" s="177"/>
      <c r="H42" s="10" t="s">
        <v>173</v>
      </c>
      <c r="I42" s="11">
        <v>3</v>
      </c>
      <c r="J42" s="80" t="b">
        <v>0</v>
      </c>
      <c r="K42" s="18"/>
      <c r="L42" s="10"/>
    </row>
    <row r="43" spans="1:12" s="29" customFormat="1" ht="25.5" x14ac:dyDescent="0.25">
      <c r="A43" s="175" t="s">
        <v>122</v>
      </c>
      <c r="B43" s="175" t="s">
        <v>165</v>
      </c>
      <c r="C43" s="189" t="s">
        <v>174</v>
      </c>
      <c r="D43" s="192" t="s">
        <v>175</v>
      </c>
      <c r="E43" s="200" t="s">
        <v>176</v>
      </c>
      <c r="F43" s="196" t="s">
        <v>111</v>
      </c>
      <c r="G43" s="175" t="s">
        <v>112</v>
      </c>
      <c r="H43" s="4" t="s">
        <v>177</v>
      </c>
      <c r="I43" s="5">
        <v>0</v>
      </c>
      <c r="J43" s="81" t="b">
        <v>0</v>
      </c>
      <c r="K43" s="17"/>
      <c r="L43" s="4"/>
    </row>
    <row r="44" spans="1:12" s="29" customFormat="1" ht="51" x14ac:dyDescent="0.25">
      <c r="A44" s="176"/>
      <c r="B44" s="176"/>
      <c r="C44" s="190"/>
      <c r="D44" s="194"/>
      <c r="E44" s="202"/>
      <c r="F44" s="198"/>
      <c r="G44" s="176"/>
      <c r="H44" s="7" t="s">
        <v>178</v>
      </c>
      <c r="I44" s="8">
        <v>1</v>
      </c>
      <c r="J44" s="76" t="b">
        <v>1</v>
      </c>
      <c r="K44" s="15" t="s">
        <v>9</v>
      </c>
      <c r="L44" s="7" t="s">
        <v>486</v>
      </c>
    </row>
    <row r="45" spans="1:12" s="29" customFormat="1" ht="38.25" x14ac:dyDescent="0.25">
      <c r="A45" s="176"/>
      <c r="B45" s="176"/>
      <c r="C45" s="190"/>
      <c r="D45" s="194"/>
      <c r="E45" s="202"/>
      <c r="F45" s="198"/>
      <c r="G45" s="176"/>
      <c r="H45" s="7" t="s">
        <v>179</v>
      </c>
      <c r="I45" s="8">
        <v>2</v>
      </c>
      <c r="J45" s="76" t="b">
        <v>0</v>
      </c>
      <c r="K45" s="15"/>
      <c r="L45" s="7"/>
    </row>
    <row r="46" spans="1:12" s="29" customFormat="1" ht="38.25" x14ac:dyDescent="0.25">
      <c r="A46" s="177"/>
      <c r="B46" s="177"/>
      <c r="C46" s="191"/>
      <c r="D46" s="195"/>
      <c r="E46" s="203"/>
      <c r="F46" s="199"/>
      <c r="G46" s="177"/>
      <c r="H46" s="10" t="s">
        <v>180</v>
      </c>
      <c r="I46" s="11">
        <v>3</v>
      </c>
      <c r="J46" s="77" t="b">
        <v>0</v>
      </c>
      <c r="K46" s="18"/>
      <c r="L46" s="10"/>
    </row>
    <row r="47" spans="1:12" s="29" customFormat="1" ht="25.5" customHeight="1" x14ac:dyDescent="0.25">
      <c r="A47" s="175" t="s">
        <v>122</v>
      </c>
      <c r="B47" s="175" t="s">
        <v>165</v>
      </c>
      <c r="C47" s="189" t="s">
        <v>181</v>
      </c>
      <c r="D47" s="247" t="s">
        <v>182</v>
      </c>
      <c r="E47" s="178" t="s">
        <v>183</v>
      </c>
      <c r="F47" s="175" t="s">
        <v>184</v>
      </c>
      <c r="G47" s="175" t="s">
        <v>112</v>
      </c>
      <c r="H47" s="178" t="s">
        <v>185</v>
      </c>
      <c r="I47" s="32" t="s">
        <v>186</v>
      </c>
      <c r="J47" s="82" t="s">
        <v>28</v>
      </c>
      <c r="K47" s="32" t="s">
        <v>9</v>
      </c>
      <c r="L47" s="34" t="s">
        <v>487</v>
      </c>
    </row>
    <row r="48" spans="1:12" s="29" customFormat="1" x14ac:dyDescent="0.25">
      <c r="A48" s="176"/>
      <c r="B48" s="176"/>
      <c r="C48" s="190"/>
      <c r="D48" s="231"/>
      <c r="E48" s="233"/>
      <c r="F48" s="176"/>
      <c r="G48" s="176"/>
      <c r="H48" s="179"/>
      <c r="I48" s="40" t="s">
        <v>186</v>
      </c>
      <c r="J48" s="83" t="s">
        <v>42</v>
      </c>
      <c r="K48" s="40" t="s">
        <v>9</v>
      </c>
      <c r="L48" s="37" t="s">
        <v>488</v>
      </c>
    </row>
    <row r="49" spans="1:12" s="29" customFormat="1" ht="38.25" x14ac:dyDescent="0.25">
      <c r="A49" s="176"/>
      <c r="B49" s="176"/>
      <c r="C49" s="190"/>
      <c r="D49" s="231"/>
      <c r="E49" s="233"/>
      <c r="F49" s="176"/>
      <c r="G49" s="176"/>
      <c r="H49" s="179"/>
      <c r="I49" s="40" t="s">
        <v>186</v>
      </c>
      <c r="J49" s="83" t="s">
        <v>46</v>
      </c>
      <c r="K49" s="40" t="s">
        <v>9</v>
      </c>
      <c r="L49" s="37" t="s">
        <v>489</v>
      </c>
    </row>
    <row r="50" spans="1:12" s="29" customFormat="1" ht="25.5" x14ac:dyDescent="0.25">
      <c r="A50" s="176"/>
      <c r="B50" s="176"/>
      <c r="C50" s="190"/>
      <c r="D50" s="231"/>
      <c r="E50" s="233"/>
      <c r="F50" s="176"/>
      <c r="G50" s="176"/>
      <c r="H50" s="179"/>
      <c r="I50" s="40" t="s">
        <v>186</v>
      </c>
      <c r="J50" s="83" t="s">
        <v>52</v>
      </c>
      <c r="K50" s="40" t="s">
        <v>9</v>
      </c>
      <c r="L50" s="37" t="s">
        <v>490</v>
      </c>
    </row>
    <row r="51" spans="1:12" s="29" customFormat="1" ht="90" customHeight="1" x14ac:dyDescent="0.25">
      <c r="A51" s="177"/>
      <c r="B51" s="177"/>
      <c r="C51" s="191"/>
      <c r="D51" s="248"/>
      <c r="E51" s="180"/>
      <c r="F51" s="177"/>
      <c r="G51" s="177"/>
      <c r="H51" s="180"/>
      <c r="I51" s="32" t="s">
        <v>186</v>
      </c>
      <c r="J51" s="82" t="s">
        <v>48</v>
      </c>
      <c r="K51" s="32" t="s">
        <v>9</v>
      </c>
      <c r="L51" s="34" t="s">
        <v>491</v>
      </c>
    </row>
    <row r="52" spans="1:12" s="29" customFormat="1" ht="38.25" x14ac:dyDescent="0.25">
      <c r="A52" s="175" t="s">
        <v>122</v>
      </c>
      <c r="B52" s="175" t="s">
        <v>165</v>
      </c>
      <c r="C52" s="189">
        <v>4</v>
      </c>
      <c r="D52" s="192" t="s">
        <v>187</v>
      </c>
      <c r="E52" s="200" t="s">
        <v>188</v>
      </c>
      <c r="F52" s="196" t="s">
        <v>111</v>
      </c>
      <c r="G52" s="175" t="s">
        <v>112</v>
      </c>
      <c r="H52" s="46" t="s">
        <v>189</v>
      </c>
      <c r="I52" s="5">
        <v>0</v>
      </c>
      <c r="J52" s="81" t="b">
        <v>1</v>
      </c>
      <c r="K52" s="17" t="s">
        <v>9</v>
      </c>
      <c r="L52" s="4" t="s">
        <v>492</v>
      </c>
    </row>
    <row r="53" spans="1:12" s="29" customFormat="1" ht="25.5" x14ac:dyDescent="0.25">
      <c r="A53" s="176"/>
      <c r="B53" s="176"/>
      <c r="C53" s="190"/>
      <c r="D53" s="231"/>
      <c r="E53" s="233"/>
      <c r="F53" s="176"/>
      <c r="G53" s="176"/>
      <c r="H53" s="7" t="s">
        <v>190</v>
      </c>
      <c r="I53" s="31">
        <v>2</v>
      </c>
      <c r="J53" s="84" t="b">
        <v>0</v>
      </c>
      <c r="K53" s="32"/>
      <c r="L53" s="34"/>
    </row>
    <row r="54" spans="1:12" s="29" customFormat="1" ht="51" x14ac:dyDescent="0.25">
      <c r="A54" s="177"/>
      <c r="B54" s="177"/>
      <c r="C54" s="191"/>
      <c r="D54" s="195"/>
      <c r="E54" s="203"/>
      <c r="F54" s="199"/>
      <c r="G54" s="177"/>
      <c r="H54" s="10" t="s">
        <v>191</v>
      </c>
      <c r="I54" s="11">
        <v>3</v>
      </c>
      <c r="J54" s="80" t="b">
        <v>0</v>
      </c>
      <c r="K54" s="18"/>
      <c r="L54" s="10"/>
    </row>
    <row r="55" spans="1:12" ht="25.5" x14ac:dyDescent="0.25">
      <c r="A55" s="175" t="s">
        <v>122</v>
      </c>
      <c r="B55" s="175" t="s">
        <v>192</v>
      </c>
      <c r="C55" s="189" t="s">
        <v>193</v>
      </c>
      <c r="D55" s="192" t="s">
        <v>194</v>
      </c>
      <c r="E55" s="200" t="s">
        <v>195</v>
      </c>
      <c r="F55" s="196" t="s">
        <v>196</v>
      </c>
      <c r="G55" s="175" t="s">
        <v>112</v>
      </c>
      <c r="H55" s="100" t="s">
        <v>197</v>
      </c>
      <c r="I55" s="5">
        <v>0</v>
      </c>
      <c r="J55" s="75" t="b">
        <v>0</v>
      </c>
      <c r="K55" s="17"/>
      <c r="L55" s="4"/>
    </row>
    <row r="56" spans="1:12" ht="51" x14ac:dyDescent="0.25">
      <c r="A56" s="176"/>
      <c r="B56" s="176"/>
      <c r="C56" s="190"/>
      <c r="D56" s="194"/>
      <c r="E56" s="202"/>
      <c r="F56" s="198"/>
      <c r="G56" s="176"/>
      <c r="H56" s="102" t="s">
        <v>198</v>
      </c>
      <c r="I56" s="8">
        <v>1</v>
      </c>
      <c r="J56" s="76" t="b">
        <v>0</v>
      </c>
      <c r="K56" s="15"/>
      <c r="L56" s="7"/>
    </row>
    <row r="57" spans="1:12" ht="25.5" x14ac:dyDescent="0.25">
      <c r="A57" s="176"/>
      <c r="B57" s="176"/>
      <c r="C57" s="190"/>
      <c r="D57" s="194"/>
      <c r="E57" s="202"/>
      <c r="F57" s="198"/>
      <c r="G57" s="176"/>
      <c r="H57" s="7" t="s">
        <v>199</v>
      </c>
      <c r="I57" s="8">
        <v>1</v>
      </c>
      <c r="J57" s="76" t="b">
        <v>0</v>
      </c>
      <c r="K57" s="15"/>
      <c r="L57" s="7"/>
    </row>
    <row r="58" spans="1:12" ht="63.75" x14ac:dyDescent="0.25">
      <c r="A58" s="176"/>
      <c r="B58" s="176"/>
      <c r="C58" s="190"/>
      <c r="D58" s="194"/>
      <c r="E58" s="202"/>
      <c r="F58" s="198"/>
      <c r="G58" s="176"/>
      <c r="H58" s="7" t="s">
        <v>200</v>
      </c>
      <c r="I58" s="8">
        <v>2</v>
      </c>
      <c r="J58" s="78" t="b">
        <v>1</v>
      </c>
      <c r="K58" s="15" t="s">
        <v>9</v>
      </c>
      <c r="L58" s="7" t="s">
        <v>493</v>
      </c>
    </row>
    <row r="59" spans="1:12" ht="25.5" x14ac:dyDescent="0.25">
      <c r="A59" s="177"/>
      <c r="B59" s="177"/>
      <c r="C59" s="191"/>
      <c r="D59" s="195"/>
      <c r="E59" s="203"/>
      <c r="F59" s="199"/>
      <c r="G59" s="177"/>
      <c r="H59" s="10" t="s">
        <v>201</v>
      </c>
      <c r="I59" s="11">
        <v>3</v>
      </c>
      <c r="J59" s="77" t="b">
        <v>0</v>
      </c>
      <c r="K59" s="18"/>
      <c r="L59" s="10"/>
    </row>
    <row r="60" spans="1:12" ht="26.25" customHeight="1" x14ac:dyDescent="0.25">
      <c r="A60" s="175" t="s">
        <v>122</v>
      </c>
      <c r="B60" s="175" t="s">
        <v>192</v>
      </c>
      <c r="C60" s="189" t="s">
        <v>202</v>
      </c>
      <c r="D60" s="192" t="s">
        <v>203</v>
      </c>
      <c r="E60" s="200" t="s">
        <v>204</v>
      </c>
      <c r="F60" s="196" t="s">
        <v>111</v>
      </c>
      <c r="G60" s="175" t="s">
        <v>112</v>
      </c>
      <c r="H60" s="4" t="s">
        <v>205</v>
      </c>
      <c r="I60" s="5">
        <v>0</v>
      </c>
      <c r="J60" s="75" t="b">
        <v>0</v>
      </c>
      <c r="K60" s="17"/>
      <c r="L60" s="4"/>
    </row>
    <row r="61" spans="1:12" ht="55.5" customHeight="1" x14ac:dyDescent="0.25">
      <c r="A61" s="176"/>
      <c r="B61" s="176"/>
      <c r="C61" s="190"/>
      <c r="D61" s="194"/>
      <c r="E61" s="202"/>
      <c r="F61" s="198"/>
      <c r="G61" s="176"/>
      <c r="H61" s="7" t="s">
        <v>206</v>
      </c>
      <c r="I61" s="8">
        <v>1</v>
      </c>
      <c r="J61" s="78" t="b">
        <v>0</v>
      </c>
      <c r="K61" s="15"/>
      <c r="L61" s="7"/>
    </row>
    <row r="62" spans="1:12" ht="76.5" x14ac:dyDescent="0.25">
      <c r="A62" s="176"/>
      <c r="B62" s="176"/>
      <c r="C62" s="190"/>
      <c r="D62" s="194"/>
      <c r="E62" s="202"/>
      <c r="F62" s="198"/>
      <c r="G62" s="176"/>
      <c r="H62" s="7" t="s">
        <v>207</v>
      </c>
      <c r="I62" s="8">
        <v>2</v>
      </c>
      <c r="J62" s="76" t="b">
        <v>1</v>
      </c>
      <c r="K62" s="15" t="s">
        <v>9</v>
      </c>
      <c r="L62" s="7" t="s">
        <v>494</v>
      </c>
    </row>
    <row r="63" spans="1:12" ht="51" customHeight="1" x14ac:dyDescent="0.25">
      <c r="A63" s="177"/>
      <c r="B63" s="177"/>
      <c r="C63" s="191"/>
      <c r="D63" s="195"/>
      <c r="E63" s="203"/>
      <c r="F63" s="199"/>
      <c r="G63" s="177"/>
      <c r="H63" s="10" t="s">
        <v>208</v>
      </c>
      <c r="I63" s="11">
        <v>3</v>
      </c>
      <c r="J63" s="80" t="b">
        <v>0</v>
      </c>
      <c r="K63" s="18"/>
      <c r="L63" s="174"/>
    </row>
    <row r="64" spans="1:12" ht="38.25" x14ac:dyDescent="0.25">
      <c r="A64" s="175" t="s">
        <v>122</v>
      </c>
      <c r="B64" s="175" t="s">
        <v>192</v>
      </c>
      <c r="C64" s="189" t="s">
        <v>209</v>
      </c>
      <c r="D64" s="192" t="s">
        <v>210</v>
      </c>
      <c r="E64" s="200" t="s">
        <v>211</v>
      </c>
      <c r="F64" s="196" t="s">
        <v>196</v>
      </c>
      <c r="G64" s="175" t="s">
        <v>112</v>
      </c>
      <c r="H64" s="4" t="s">
        <v>212</v>
      </c>
      <c r="I64" s="5" t="s">
        <v>121</v>
      </c>
      <c r="J64" s="81" t="b">
        <v>1</v>
      </c>
      <c r="K64" s="17" t="s">
        <v>495</v>
      </c>
      <c r="L64" s="4" t="s">
        <v>496</v>
      </c>
    </row>
    <row r="65" spans="1:12" x14ac:dyDescent="0.25">
      <c r="A65" s="176"/>
      <c r="B65" s="176"/>
      <c r="C65" s="190"/>
      <c r="D65" s="194"/>
      <c r="E65" s="202"/>
      <c r="F65" s="198"/>
      <c r="G65" s="176"/>
      <c r="H65" s="7" t="s">
        <v>213</v>
      </c>
      <c r="I65" s="8">
        <v>0</v>
      </c>
      <c r="J65" s="76" t="b">
        <v>0</v>
      </c>
      <c r="K65" s="15"/>
      <c r="L65" s="7"/>
    </row>
    <row r="66" spans="1:12" ht="27.75" customHeight="1" x14ac:dyDescent="0.25">
      <c r="A66" s="177"/>
      <c r="B66" s="177"/>
      <c r="C66" s="191"/>
      <c r="D66" s="195"/>
      <c r="E66" s="203"/>
      <c r="F66" s="199"/>
      <c r="G66" s="177"/>
      <c r="H66" s="10" t="s">
        <v>214</v>
      </c>
      <c r="I66" s="11">
        <v>3</v>
      </c>
      <c r="J66" s="77" t="b">
        <v>0</v>
      </c>
      <c r="K66" s="18"/>
      <c r="L66" s="10"/>
    </row>
    <row r="67" spans="1:12" ht="25.5" x14ac:dyDescent="0.25">
      <c r="A67" s="175" t="s">
        <v>122</v>
      </c>
      <c r="B67" s="175" t="s">
        <v>192</v>
      </c>
      <c r="C67" s="189" t="s">
        <v>215</v>
      </c>
      <c r="D67" s="192" t="s">
        <v>216</v>
      </c>
      <c r="E67" s="200" t="s">
        <v>217</v>
      </c>
      <c r="F67" s="196" t="s">
        <v>196</v>
      </c>
      <c r="G67" s="175" t="s">
        <v>112</v>
      </c>
      <c r="H67" s="4" t="s">
        <v>218</v>
      </c>
      <c r="I67" s="5" t="s">
        <v>121</v>
      </c>
      <c r="J67" s="81" t="b">
        <v>0</v>
      </c>
      <c r="K67" s="17"/>
      <c r="L67" s="4"/>
    </row>
    <row r="68" spans="1:12" x14ac:dyDescent="0.25">
      <c r="A68" s="176"/>
      <c r="B68" s="176"/>
      <c r="C68" s="190"/>
      <c r="D68" s="194"/>
      <c r="E68" s="202"/>
      <c r="F68" s="198"/>
      <c r="G68" s="176"/>
      <c r="H68" s="7" t="s">
        <v>213</v>
      </c>
      <c r="I68" s="8">
        <v>1</v>
      </c>
      <c r="J68" s="78" t="b">
        <v>0</v>
      </c>
      <c r="K68" s="15"/>
      <c r="L68" s="7"/>
    </row>
    <row r="69" spans="1:12" ht="39" customHeight="1" x14ac:dyDescent="0.25">
      <c r="A69" s="177"/>
      <c r="B69" s="177"/>
      <c r="C69" s="191"/>
      <c r="D69" s="195"/>
      <c r="E69" s="203"/>
      <c r="F69" s="199"/>
      <c r="G69" s="177"/>
      <c r="H69" s="10" t="s">
        <v>214</v>
      </c>
      <c r="I69" s="11">
        <v>3</v>
      </c>
      <c r="J69" s="80" t="b">
        <v>1</v>
      </c>
      <c r="K69" s="18" t="s">
        <v>9</v>
      </c>
      <c r="L69" s="10" t="s">
        <v>497</v>
      </c>
    </row>
    <row r="70" spans="1:12" ht="38.25" x14ac:dyDescent="0.25">
      <c r="A70" s="210" t="s">
        <v>122</v>
      </c>
      <c r="B70" s="210" t="s">
        <v>219</v>
      </c>
      <c r="C70" s="187" t="s">
        <v>220</v>
      </c>
      <c r="D70" s="192" t="s">
        <v>221</v>
      </c>
      <c r="E70" s="228" t="s">
        <v>222</v>
      </c>
      <c r="F70" s="196" t="s">
        <v>196</v>
      </c>
      <c r="G70" s="181" t="s">
        <v>112</v>
      </c>
      <c r="H70" s="4" t="s">
        <v>223</v>
      </c>
      <c r="I70" s="5" t="s">
        <v>186</v>
      </c>
      <c r="J70" s="81" t="b">
        <v>1</v>
      </c>
      <c r="K70" s="21" t="s">
        <v>314</v>
      </c>
      <c r="L70" s="19" t="s">
        <v>498</v>
      </c>
    </row>
    <row r="71" spans="1:12" ht="238.5" customHeight="1" x14ac:dyDescent="0.25">
      <c r="A71" s="212"/>
      <c r="B71" s="212"/>
      <c r="C71" s="188"/>
      <c r="D71" s="195"/>
      <c r="E71" s="230"/>
      <c r="F71" s="199"/>
      <c r="G71" s="183"/>
      <c r="H71" s="101" t="s">
        <v>224</v>
      </c>
      <c r="I71" s="11" t="s">
        <v>186</v>
      </c>
      <c r="J71" s="85" t="b">
        <v>0</v>
      </c>
      <c r="K71" s="16"/>
      <c r="L71" s="20"/>
    </row>
    <row r="72" spans="1:12" x14ac:dyDescent="0.25">
      <c r="A72" s="175" t="s">
        <v>122</v>
      </c>
      <c r="B72" s="175" t="s">
        <v>219</v>
      </c>
      <c r="C72" s="189" t="s">
        <v>225</v>
      </c>
      <c r="D72" s="192" t="s">
        <v>226</v>
      </c>
      <c r="E72" s="200" t="s">
        <v>227</v>
      </c>
      <c r="F72" s="196" t="s">
        <v>111</v>
      </c>
      <c r="G72" s="175" t="s">
        <v>112</v>
      </c>
      <c r="H72" s="100" t="s">
        <v>228</v>
      </c>
      <c r="I72" s="5">
        <v>0</v>
      </c>
      <c r="J72" s="86" t="b">
        <v>0</v>
      </c>
      <c r="K72" s="17"/>
      <c r="L72" s="4"/>
    </row>
    <row r="73" spans="1:12" ht="41.25" customHeight="1" x14ac:dyDescent="0.25">
      <c r="A73" s="176"/>
      <c r="B73" s="176"/>
      <c r="C73" s="190"/>
      <c r="D73" s="194"/>
      <c r="E73" s="202"/>
      <c r="F73" s="198"/>
      <c r="G73" s="176"/>
      <c r="H73" s="7" t="s">
        <v>229</v>
      </c>
      <c r="I73" s="8">
        <v>1</v>
      </c>
      <c r="J73" s="76" t="b">
        <v>0</v>
      </c>
      <c r="K73" s="15"/>
      <c r="L73" s="7"/>
    </row>
    <row r="74" spans="1:12" ht="111" customHeight="1" x14ac:dyDescent="0.25">
      <c r="A74" s="176"/>
      <c r="B74" s="176"/>
      <c r="C74" s="190"/>
      <c r="D74" s="194"/>
      <c r="E74" s="202"/>
      <c r="F74" s="198"/>
      <c r="G74" s="176"/>
      <c r="H74" s="7" t="s">
        <v>230</v>
      </c>
      <c r="I74" s="8">
        <v>2</v>
      </c>
      <c r="J74" s="78" t="b">
        <v>1</v>
      </c>
      <c r="K74" s="15" t="s">
        <v>9</v>
      </c>
      <c r="L74" s="7" t="s">
        <v>499</v>
      </c>
    </row>
    <row r="75" spans="1:12" ht="49.5" customHeight="1" x14ac:dyDescent="0.25">
      <c r="A75" s="177"/>
      <c r="B75" s="177"/>
      <c r="C75" s="191"/>
      <c r="D75" s="195"/>
      <c r="E75" s="203"/>
      <c r="F75" s="199"/>
      <c r="G75" s="177"/>
      <c r="H75" s="10" t="s">
        <v>231</v>
      </c>
      <c r="I75" s="11">
        <v>3</v>
      </c>
      <c r="J75" s="77" t="b">
        <v>0</v>
      </c>
      <c r="K75" s="18"/>
      <c r="L75" s="10"/>
    </row>
    <row r="76" spans="1:12" ht="21" customHeight="1" x14ac:dyDescent="0.25">
      <c r="A76" s="175" t="s">
        <v>122</v>
      </c>
      <c r="B76" s="175" t="s">
        <v>219</v>
      </c>
      <c r="C76" s="189" t="s">
        <v>232</v>
      </c>
      <c r="D76" s="192" t="s">
        <v>233</v>
      </c>
      <c r="E76" s="200" t="s">
        <v>234</v>
      </c>
      <c r="F76" s="196" t="s">
        <v>196</v>
      </c>
      <c r="G76" s="175" t="s">
        <v>112</v>
      </c>
      <c r="H76" s="4" t="s">
        <v>235</v>
      </c>
      <c r="I76" s="5" t="s">
        <v>121</v>
      </c>
      <c r="J76" s="75" t="b">
        <v>0</v>
      </c>
      <c r="K76" s="17"/>
      <c r="L76" s="4"/>
    </row>
    <row r="77" spans="1:12" ht="42" customHeight="1" x14ac:dyDescent="0.25">
      <c r="A77" s="176"/>
      <c r="B77" s="176"/>
      <c r="C77" s="190"/>
      <c r="D77" s="194"/>
      <c r="E77" s="202"/>
      <c r="F77" s="198"/>
      <c r="G77" s="176"/>
      <c r="H77" s="7" t="s">
        <v>236</v>
      </c>
      <c r="I77" s="8">
        <v>0</v>
      </c>
      <c r="J77" s="76" t="b">
        <v>0</v>
      </c>
      <c r="K77" s="15"/>
      <c r="L77" s="7"/>
    </row>
    <row r="78" spans="1:12" ht="38.25" customHeight="1" x14ac:dyDescent="0.25">
      <c r="A78" s="176"/>
      <c r="B78" s="176"/>
      <c r="C78" s="190"/>
      <c r="D78" s="194"/>
      <c r="E78" s="202"/>
      <c r="F78" s="198"/>
      <c r="G78" s="176"/>
      <c r="H78" s="7" t="s">
        <v>237</v>
      </c>
      <c r="I78" s="8">
        <v>0</v>
      </c>
      <c r="J78" s="78" t="b">
        <v>0</v>
      </c>
      <c r="K78" s="15"/>
      <c r="L78" s="7"/>
    </row>
    <row r="79" spans="1:12" ht="126.75" customHeight="1" x14ac:dyDescent="0.25">
      <c r="A79" s="177"/>
      <c r="B79" s="177"/>
      <c r="C79" s="191"/>
      <c r="D79" s="195"/>
      <c r="E79" s="203"/>
      <c r="F79" s="199"/>
      <c r="G79" s="177"/>
      <c r="H79" s="10" t="s">
        <v>214</v>
      </c>
      <c r="I79" s="11">
        <v>3</v>
      </c>
      <c r="J79" s="80" t="b">
        <v>1</v>
      </c>
      <c r="K79" s="18" t="s">
        <v>9</v>
      </c>
      <c r="L79" s="10" t="s">
        <v>500</v>
      </c>
    </row>
    <row r="80" spans="1:12" ht="38.25" x14ac:dyDescent="0.25">
      <c r="A80" s="181" t="s">
        <v>122</v>
      </c>
      <c r="B80" s="181" t="s">
        <v>219</v>
      </c>
      <c r="C80" s="204" t="s">
        <v>238</v>
      </c>
      <c r="D80" s="225" t="s">
        <v>239</v>
      </c>
      <c r="E80" s="228" t="s">
        <v>240</v>
      </c>
      <c r="F80" s="196" t="s">
        <v>111</v>
      </c>
      <c r="G80" s="181" t="s">
        <v>112</v>
      </c>
      <c r="H80" s="4" t="s">
        <v>241</v>
      </c>
      <c r="I80" s="21">
        <v>0</v>
      </c>
      <c r="J80" s="87" t="b">
        <v>0</v>
      </c>
      <c r="K80" s="21"/>
      <c r="L80" s="19"/>
    </row>
    <row r="81" spans="1:12" ht="25.5" x14ac:dyDescent="0.25">
      <c r="A81" s="182"/>
      <c r="B81" s="182"/>
      <c r="C81" s="205"/>
      <c r="D81" s="226"/>
      <c r="E81" s="229"/>
      <c r="F81" s="198"/>
      <c r="G81" s="182"/>
      <c r="H81" s="7" t="s">
        <v>242</v>
      </c>
      <c r="I81" s="23">
        <v>1</v>
      </c>
      <c r="J81" s="88" t="b">
        <v>0</v>
      </c>
      <c r="K81" s="23"/>
      <c r="L81" s="22"/>
    </row>
    <row r="82" spans="1:12" ht="25.5" x14ac:dyDescent="0.25">
      <c r="A82" s="182"/>
      <c r="B82" s="182"/>
      <c r="C82" s="205"/>
      <c r="D82" s="226"/>
      <c r="E82" s="229"/>
      <c r="F82" s="198"/>
      <c r="G82" s="182"/>
      <c r="H82" s="7" t="s">
        <v>243</v>
      </c>
      <c r="I82" s="23">
        <v>2</v>
      </c>
      <c r="J82" s="89" t="b">
        <v>0</v>
      </c>
      <c r="K82" s="23"/>
      <c r="L82" s="22"/>
    </row>
    <row r="83" spans="1:12" ht="25.5" customHeight="1" x14ac:dyDescent="0.25">
      <c r="A83" s="183"/>
      <c r="B83" s="183"/>
      <c r="C83" s="206"/>
      <c r="D83" s="227"/>
      <c r="E83" s="230"/>
      <c r="F83" s="199"/>
      <c r="G83" s="183"/>
      <c r="H83" s="10" t="s">
        <v>244</v>
      </c>
      <c r="I83" s="16">
        <v>3</v>
      </c>
      <c r="J83" s="85" t="b">
        <v>1</v>
      </c>
      <c r="K83" s="16" t="s">
        <v>9</v>
      </c>
      <c r="L83" s="20" t="s">
        <v>501</v>
      </c>
    </row>
    <row r="84" spans="1:12" ht="64.5" customHeight="1" x14ac:dyDescent="0.25">
      <c r="A84" s="175" t="s">
        <v>245</v>
      </c>
      <c r="B84" s="175" t="s">
        <v>246</v>
      </c>
      <c r="C84" s="189">
        <v>7</v>
      </c>
      <c r="D84" s="192" t="s">
        <v>247</v>
      </c>
      <c r="E84" s="200" t="s">
        <v>248</v>
      </c>
      <c r="F84" s="196" t="s">
        <v>196</v>
      </c>
      <c r="G84" s="175"/>
      <c r="H84" s="4" t="s">
        <v>249</v>
      </c>
      <c r="I84" s="5">
        <v>3</v>
      </c>
      <c r="J84" s="75" t="b">
        <v>1</v>
      </c>
      <c r="K84" s="17" t="s">
        <v>502</v>
      </c>
      <c r="L84" s="4" t="s">
        <v>503</v>
      </c>
    </row>
    <row r="85" spans="1:12" ht="64.5" customHeight="1" x14ac:dyDescent="0.25">
      <c r="A85" s="176"/>
      <c r="B85" s="176"/>
      <c r="C85" s="190"/>
      <c r="D85" s="194"/>
      <c r="E85" s="202"/>
      <c r="F85" s="198"/>
      <c r="G85" s="176"/>
      <c r="H85" s="7" t="s">
        <v>250</v>
      </c>
      <c r="I85" s="8">
        <v>1</v>
      </c>
      <c r="J85" s="76" t="b">
        <v>0</v>
      </c>
      <c r="K85" s="15"/>
      <c r="L85" s="7"/>
    </row>
    <row r="86" spans="1:12" ht="31.5" customHeight="1" x14ac:dyDescent="0.25">
      <c r="A86" s="175" t="s">
        <v>245</v>
      </c>
      <c r="B86" s="175" t="s">
        <v>246</v>
      </c>
      <c r="C86" s="189" t="s">
        <v>251</v>
      </c>
      <c r="D86" s="192" t="s">
        <v>252</v>
      </c>
      <c r="E86" s="200" t="s">
        <v>253</v>
      </c>
      <c r="F86" s="196" t="s">
        <v>196</v>
      </c>
      <c r="G86" s="175"/>
      <c r="H86" s="100" t="s">
        <v>254</v>
      </c>
      <c r="I86" s="5" t="s">
        <v>121</v>
      </c>
      <c r="J86" s="81" t="b">
        <v>0</v>
      </c>
      <c r="K86" s="17"/>
      <c r="L86" s="4"/>
    </row>
    <row r="87" spans="1:12" ht="51" x14ac:dyDescent="0.25">
      <c r="A87" s="176"/>
      <c r="B87" s="176"/>
      <c r="C87" s="190"/>
      <c r="D87" s="193"/>
      <c r="E87" s="201"/>
      <c r="F87" s="197"/>
      <c r="G87" s="176"/>
      <c r="H87" s="41" t="s">
        <v>255</v>
      </c>
      <c r="I87" s="42">
        <v>0</v>
      </c>
      <c r="J87" s="90" t="b">
        <v>0</v>
      </c>
      <c r="K87" s="43"/>
      <c r="L87" s="41"/>
    </row>
    <row r="88" spans="1:12" ht="41.25" customHeight="1" x14ac:dyDescent="0.25">
      <c r="A88" s="176"/>
      <c r="B88" s="176"/>
      <c r="C88" s="190"/>
      <c r="D88" s="194"/>
      <c r="E88" s="202"/>
      <c r="F88" s="198"/>
      <c r="G88" s="176"/>
      <c r="H88" s="7" t="s">
        <v>256</v>
      </c>
      <c r="I88" s="8">
        <v>1</v>
      </c>
      <c r="J88" s="78" t="b">
        <v>1</v>
      </c>
      <c r="K88" s="15" t="s">
        <v>504</v>
      </c>
      <c r="L88" s="7" t="s">
        <v>505</v>
      </c>
    </row>
    <row r="89" spans="1:12" ht="38.25" customHeight="1" x14ac:dyDescent="0.25">
      <c r="A89" s="176"/>
      <c r="B89" s="176"/>
      <c r="C89" s="190"/>
      <c r="D89" s="194"/>
      <c r="E89" s="202"/>
      <c r="F89" s="198"/>
      <c r="G89" s="176"/>
      <c r="H89" s="7" t="s">
        <v>257</v>
      </c>
      <c r="I89" s="8">
        <v>2</v>
      </c>
      <c r="J89" s="78" t="b">
        <v>0</v>
      </c>
      <c r="K89" s="15"/>
      <c r="L89" s="7"/>
    </row>
    <row r="90" spans="1:12" ht="40.5" customHeight="1" x14ac:dyDescent="0.25">
      <c r="A90" s="177"/>
      <c r="B90" s="177"/>
      <c r="C90" s="191"/>
      <c r="D90" s="195"/>
      <c r="E90" s="203"/>
      <c r="F90" s="199"/>
      <c r="G90" s="177"/>
      <c r="H90" s="101" t="s">
        <v>258</v>
      </c>
      <c r="I90" s="11">
        <v>3</v>
      </c>
      <c r="J90" s="77" t="b">
        <v>0</v>
      </c>
      <c r="K90" s="18"/>
      <c r="L90" s="10"/>
    </row>
    <row r="91" spans="1:12" ht="50.25" customHeight="1" x14ac:dyDescent="0.25">
      <c r="A91" s="25" t="s">
        <v>245</v>
      </c>
      <c r="B91" s="25" t="s">
        <v>246</v>
      </c>
      <c r="C91" s="47" t="s">
        <v>259</v>
      </c>
      <c r="D91" s="67" t="s">
        <v>260</v>
      </c>
      <c r="E91" s="26" t="s">
        <v>261</v>
      </c>
      <c r="F91" s="25" t="s">
        <v>262</v>
      </c>
      <c r="G91" s="26"/>
      <c r="H91" s="26" t="s">
        <v>263</v>
      </c>
      <c r="I91" s="48" t="s">
        <v>186</v>
      </c>
      <c r="J91" s="91" t="s">
        <v>506</v>
      </c>
      <c r="K91" s="25" t="s">
        <v>508</v>
      </c>
      <c r="L91" s="26" t="s">
        <v>507</v>
      </c>
    </row>
    <row r="92" spans="1:12" ht="25.5" x14ac:dyDescent="0.25">
      <c r="A92" s="175" t="s">
        <v>245</v>
      </c>
      <c r="B92" s="175" t="s">
        <v>246</v>
      </c>
      <c r="C92" s="189">
        <v>9</v>
      </c>
      <c r="D92" s="192" t="s">
        <v>264</v>
      </c>
      <c r="E92" s="200" t="s">
        <v>265</v>
      </c>
      <c r="F92" s="196" t="s">
        <v>196</v>
      </c>
      <c r="G92" s="175"/>
      <c r="H92" s="4" t="s">
        <v>266</v>
      </c>
      <c r="I92" s="5">
        <v>0</v>
      </c>
      <c r="J92" s="75" t="b">
        <v>0</v>
      </c>
      <c r="K92" s="17"/>
      <c r="L92" s="4"/>
    </row>
    <row r="93" spans="1:12" ht="38.25" x14ac:dyDescent="0.25">
      <c r="A93" s="176"/>
      <c r="B93" s="176"/>
      <c r="C93" s="190"/>
      <c r="D93" s="194"/>
      <c r="E93" s="202"/>
      <c r="F93" s="198"/>
      <c r="G93" s="176"/>
      <c r="H93" s="7" t="s">
        <v>267</v>
      </c>
      <c r="I93" s="8">
        <v>1</v>
      </c>
      <c r="J93" s="76" t="b">
        <v>1</v>
      </c>
      <c r="K93" s="15" t="s">
        <v>509</v>
      </c>
      <c r="L93" s="7" t="s">
        <v>510</v>
      </c>
    </row>
    <row r="94" spans="1:12" ht="25.5" x14ac:dyDescent="0.25">
      <c r="A94" s="176"/>
      <c r="B94" s="176"/>
      <c r="C94" s="190"/>
      <c r="D94" s="194"/>
      <c r="E94" s="202"/>
      <c r="F94" s="198"/>
      <c r="G94" s="176"/>
      <c r="H94" s="7" t="s">
        <v>268</v>
      </c>
      <c r="I94" s="8">
        <v>2</v>
      </c>
      <c r="J94" s="76" t="b">
        <v>0</v>
      </c>
      <c r="K94" s="15"/>
      <c r="L94" s="7"/>
    </row>
    <row r="95" spans="1:12" ht="25.5" x14ac:dyDescent="0.25">
      <c r="A95" s="177"/>
      <c r="B95" s="177"/>
      <c r="C95" s="191"/>
      <c r="D95" s="195"/>
      <c r="E95" s="203"/>
      <c r="F95" s="199"/>
      <c r="G95" s="177"/>
      <c r="H95" s="10" t="s">
        <v>269</v>
      </c>
      <c r="I95" s="11">
        <v>3</v>
      </c>
      <c r="J95" s="77" t="b">
        <v>0</v>
      </c>
      <c r="K95" s="18"/>
      <c r="L95" s="10"/>
    </row>
    <row r="96" spans="1:12" ht="57.75" customHeight="1" x14ac:dyDescent="0.25">
      <c r="A96" s="175" t="s">
        <v>245</v>
      </c>
      <c r="B96" s="175" t="s">
        <v>270</v>
      </c>
      <c r="C96" s="189" t="s">
        <v>271</v>
      </c>
      <c r="D96" s="192" t="s">
        <v>272</v>
      </c>
      <c r="E96" s="200" t="s">
        <v>273</v>
      </c>
      <c r="F96" s="196" t="s">
        <v>196</v>
      </c>
      <c r="G96" s="175" t="s">
        <v>274</v>
      </c>
      <c r="H96" s="46" t="s">
        <v>275</v>
      </c>
      <c r="I96" s="49" t="s">
        <v>121</v>
      </c>
      <c r="J96" s="75" t="b">
        <v>0</v>
      </c>
      <c r="K96" s="17"/>
      <c r="L96" s="4"/>
    </row>
    <row r="97" spans="1:12" ht="42" customHeight="1" x14ac:dyDescent="0.25">
      <c r="A97" s="176"/>
      <c r="B97" s="176"/>
      <c r="C97" s="190"/>
      <c r="D97" s="231"/>
      <c r="E97" s="233"/>
      <c r="F97" s="232"/>
      <c r="G97" s="176"/>
      <c r="H97" s="37" t="s">
        <v>276</v>
      </c>
      <c r="I97" s="35">
        <v>0</v>
      </c>
      <c r="J97" s="92" t="b">
        <v>0</v>
      </c>
      <c r="K97" s="32"/>
      <c r="L97" s="34"/>
    </row>
    <row r="98" spans="1:12" ht="42" customHeight="1" x14ac:dyDescent="0.25">
      <c r="A98" s="176"/>
      <c r="B98" s="176"/>
      <c r="C98" s="190"/>
      <c r="D98" s="231"/>
      <c r="E98" s="233"/>
      <c r="F98" s="232"/>
      <c r="G98" s="176"/>
      <c r="H98" s="37" t="s">
        <v>277</v>
      </c>
      <c r="I98" s="35">
        <v>1</v>
      </c>
      <c r="J98" s="93" t="b">
        <v>0</v>
      </c>
      <c r="K98" s="40"/>
      <c r="L98" s="37"/>
    </row>
    <row r="99" spans="1:12" ht="137.25" customHeight="1" x14ac:dyDescent="0.25">
      <c r="A99" s="177"/>
      <c r="B99" s="177"/>
      <c r="C99" s="191"/>
      <c r="D99" s="195"/>
      <c r="E99" s="203"/>
      <c r="F99" s="199"/>
      <c r="G99" s="177"/>
      <c r="H99" s="24" t="s">
        <v>278</v>
      </c>
      <c r="I99" s="50">
        <v>3</v>
      </c>
      <c r="J99" s="94" t="b">
        <v>1</v>
      </c>
      <c r="K99" s="33" t="s">
        <v>504</v>
      </c>
      <c r="L99" s="24" t="s">
        <v>511</v>
      </c>
    </row>
    <row r="100" spans="1:12" ht="57.6" customHeight="1" x14ac:dyDescent="0.25">
      <c r="A100" s="175" t="s">
        <v>245</v>
      </c>
      <c r="B100" s="175" t="s">
        <v>270</v>
      </c>
      <c r="C100" s="189" t="s">
        <v>279</v>
      </c>
      <c r="D100" s="192" t="s">
        <v>280</v>
      </c>
      <c r="E100" s="200" t="s">
        <v>281</v>
      </c>
      <c r="F100" s="196" t="s">
        <v>196</v>
      </c>
      <c r="G100" s="175"/>
      <c r="H100" s="46" t="s">
        <v>275</v>
      </c>
      <c r="I100" s="49" t="s">
        <v>121</v>
      </c>
      <c r="J100" s="75" t="b">
        <v>0</v>
      </c>
      <c r="K100" s="17"/>
      <c r="L100" s="4"/>
    </row>
    <row r="101" spans="1:12" ht="42" customHeight="1" x14ac:dyDescent="0.25">
      <c r="A101" s="176"/>
      <c r="B101" s="176"/>
      <c r="C101" s="190"/>
      <c r="D101" s="231"/>
      <c r="E101" s="233"/>
      <c r="F101" s="232"/>
      <c r="G101" s="176"/>
      <c r="H101" s="37" t="s">
        <v>276</v>
      </c>
      <c r="I101" s="35">
        <v>0</v>
      </c>
      <c r="J101" s="92" t="b">
        <v>0</v>
      </c>
      <c r="K101" s="32"/>
      <c r="L101" s="34"/>
    </row>
    <row r="102" spans="1:12" ht="56.25" customHeight="1" x14ac:dyDescent="0.25">
      <c r="A102" s="176"/>
      <c r="B102" s="176"/>
      <c r="C102" s="190"/>
      <c r="D102" s="231"/>
      <c r="E102" s="233"/>
      <c r="F102" s="232"/>
      <c r="G102" s="176"/>
      <c r="H102" s="37" t="s">
        <v>282</v>
      </c>
      <c r="I102" s="35">
        <v>1</v>
      </c>
      <c r="J102" s="93" t="b">
        <v>1</v>
      </c>
      <c r="K102" s="40" t="s">
        <v>9</v>
      </c>
      <c r="L102" s="37" t="s">
        <v>512</v>
      </c>
    </row>
    <row r="103" spans="1:12" ht="74.25" customHeight="1" x14ac:dyDescent="0.25">
      <c r="A103" s="177"/>
      <c r="B103" s="177"/>
      <c r="C103" s="191"/>
      <c r="D103" s="195"/>
      <c r="E103" s="203"/>
      <c r="F103" s="199"/>
      <c r="G103" s="177"/>
      <c r="H103" s="24" t="s">
        <v>278</v>
      </c>
      <c r="I103" s="50">
        <v>3</v>
      </c>
      <c r="J103" s="94" t="b">
        <v>0</v>
      </c>
      <c r="K103" s="33"/>
      <c r="L103" s="24"/>
    </row>
    <row r="104" spans="1:12" ht="27" customHeight="1" x14ac:dyDescent="0.25">
      <c r="A104" s="175" t="s">
        <v>245</v>
      </c>
      <c r="B104" s="175" t="s">
        <v>270</v>
      </c>
      <c r="C104" s="189" t="s">
        <v>283</v>
      </c>
      <c r="D104" s="192" t="s">
        <v>284</v>
      </c>
      <c r="E104" s="200" t="s">
        <v>285</v>
      </c>
      <c r="F104" s="196" t="s">
        <v>111</v>
      </c>
      <c r="G104" s="175"/>
      <c r="H104" s="103" t="s">
        <v>286</v>
      </c>
      <c r="I104" s="49" t="s">
        <v>186</v>
      </c>
      <c r="J104" s="81" t="b">
        <v>0</v>
      </c>
      <c r="K104" s="17"/>
      <c r="L104" s="4"/>
    </row>
    <row r="105" spans="1:12" ht="111" customHeight="1" x14ac:dyDescent="0.25">
      <c r="A105" s="176"/>
      <c r="B105" s="176"/>
      <c r="C105" s="190"/>
      <c r="D105" s="193"/>
      <c r="E105" s="201"/>
      <c r="F105" s="234"/>
      <c r="G105" s="176"/>
      <c r="H105" s="37" t="s">
        <v>287</v>
      </c>
      <c r="I105" s="35" t="s">
        <v>186</v>
      </c>
      <c r="J105" s="96" t="b">
        <v>1</v>
      </c>
      <c r="K105" s="43" t="s">
        <v>513</v>
      </c>
      <c r="L105" s="41" t="s">
        <v>516</v>
      </c>
    </row>
    <row r="106" spans="1:12" ht="27" customHeight="1" x14ac:dyDescent="0.25">
      <c r="A106" s="177"/>
      <c r="B106" s="177"/>
      <c r="C106" s="191"/>
      <c r="D106" s="195"/>
      <c r="E106" s="203"/>
      <c r="F106" s="199"/>
      <c r="G106" s="177"/>
      <c r="H106" s="101" t="s">
        <v>288</v>
      </c>
      <c r="I106" s="11" t="s">
        <v>186</v>
      </c>
      <c r="J106" s="77" t="b">
        <v>0</v>
      </c>
      <c r="K106" s="18"/>
      <c r="L106" s="10"/>
    </row>
    <row r="107" spans="1:12" ht="86.25" customHeight="1" x14ac:dyDescent="0.25">
      <c r="A107" s="207" t="s">
        <v>245</v>
      </c>
      <c r="B107" s="207" t="s">
        <v>270</v>
      </c>
      <c r="C107" s="235" t="s">
        <v>289</v>
      </c>
      <c r="D107" s="238" t="s">
        <v>290</v>
      </c>
      <c r="E107" s="241" t="s">
        <v>291</v>
      </c>
      <c r="F107" s="244" t="s">
        <v>184</v>
      </c>
      <c r="G107" s="184"/>
      <c r="H107" s="34" t="s">
        <v>292</v>
      </c>
      <c r="I107" s="31" t="s">
        <v>186</v>
      </c>
      <c r="J107" s="97" t="b">
        <v>1</v>
      </c>
      <c r="K107" s="32" t="s">
        <v>514</v>
      </c>
      <c r="L107" s="34" t="s">
        <v>515</v>
      </c>
    </row>
    <row r="108" spans="1:12" ht="27" customHeight="1" x14ac:dyDescent="0.25">
      <c r="A108" s="208"/>
      <c r="B108" s="208"/>
      <c r="C108" s="236"/>
      <c r="D108" s="239"/>
      <c r="E108" s="242"/>
      <c r="F108" s="245"/>
      <c r="G108" s="185"/>
      <c r="H108" s="51" t="s">
        <v>293</v>
      </c>
      <c r="I108" s="40" t="s">
        <v>186</v>
      </c>
      <c r="J108" s="93" t="b">
        <v>0</v>
      </c>
      <c r="K108" s="37"/>
      <c r="L108" s="37"/>
    </row>
    <row r="109" spans="1:12" ht="27" customHeight="1" x14ac:dyDescent="0.25">
      <c r="A109" s="208"/>
      <c r="B109" s="208"/>
      <c r="C109" s="236"/>
      <c r="D109" s="239"/>
      <c r="E109" s="242"/>
      <c r="F109" s="245"/>
      <c r="G109" s="185"/>
      <c r="H109" s="37" t="s">
        <v>294</v>
      </c>
      <c r="I109" s="35" t="s">
        <v>186</v>
      </c>
      <c r="J109" s="98" t="b">
        <v>0</v>
      </c>
      <c r="K109" s="40"/>
      <c r="L109" s="37"/>
    </row>
    <row r="110" spans="1:12" ht="27" customHeight="1" x14ac:dyDescent="0.25">
      <c r="A110" s="208"/>
      <c r="B110" s="208"/>
      <c r="C110" s="236"/>
      <c r="D110" s="239"/>
      <c r="E110" s="242"/>
      <c r="F110" s="245"/>
      <c r="G110" s="185"/>
      <c r="H110" s="37" t="s">
        <v>295</v>
      </c>
      <c r="I110" s="35" t="s">
        <v>186</v>
      </c>
      <c r="J110" s="98" t="b">
        <v>0</v>
      </c>
      <c r="K110" s="40"/>
      <c r="L110" s="37"/>
    </row>
    <row r="111" spans="1:12" ht="27" customHeight="1" x14ac:dyDescent="0.25">
      <c r="A111" s="208"/>
      <c r="B111" s="208"/>
      <c r="C111" s="236"/>
      <c r="D111" s="239"/>
      <c r="E111" s="242"/>
      <c r="F111" s="245"/>
      <c r="G111" s="185"/>
      <c r="H111" s="37" t="s">
        <v>296</v>
      </c>
      <c r="I111" s="35" t="s">
        <v>186</v>
      </c>
      <c r="J111" s="98" t="b">
        <v>0</v>
      </c>
      <c r="K111" s="40"/>
      <c r="L111" s="37"/>
    </row>
    <row r="112" spans="1:12" ht="27" customHeight="1" x14ac:dyDescent="0.25">
      <c r="A112" s="208"/>
      <c r="B112" s="208"/>
      <c r="C112" s="236"/>
      <c r="D112" s="239"/>
      <c r="E112" s="242"/>
      <c r="F112" s="245"/>
      <c r="G112" s="185"/>
      <c r="H112" s="37" t="s">
        <v>297</v>
      </c>
      <c r="I112" s="35" t="s">
        <v>186</v>
      </c>
      <c r="J112" s="98" t="b">
        <v>0</v>
      </c>
      <c r="K112" s="40"/>
      <c r="L112" s="37"/>
    </row>
    <row r="113" spans="1:12" x14ac:dyDescent="0.25">
      <c r="A113" s="209"/>
      <c r="B113" s="209"/>
      <c r="C113" s="237"/>
      <c r="D113" s="240"/>
      <c r="E113" s="243"/>
      <c r="F113" s="246"/>
      <c r="G113" s="186"/>
      <c r="H113" s="52" t="s">
        <v>298</v>
      </c>
      <c r="I113" s="50" t="s">
        <v>186</v>
      </c>
      <c r="J113" s="105"/>
      <c r="K113" s="44"/>
      <c r="L113" s="52"/>
    </row>
    <row r="114" spans="1:12" ht="48" customHeight="1" x14ac:dyDescent="0.25">
      <c r="A114" s="175" t="s">
        <v>299</v>
      </c>
      <c r="B114" s="175" t="s">
        <v>219</v>
      </c>
      <c r="C114" s="189" t="s">
        <v>300</v>
      </c>
      <c r="D114" s="192" t="s">
        <v>301</v>
      </c>
      <c r="E114" s="200" t="s">
        <v>302</v>
      </c>
      <c r="F114" s="196" t="s">
        <v>111</v>
      </c>
      <c r="G114" s="175" t="s">
        <v>303</v>
      </c>
      <c r="H114" s="53" t="s">
        <v>275</v>
      </c>
      <c r="I114" s="13" t="s">
        <v>121</v>
      </c>
      <c r="J114" s="75" t="b">
        <v>0</v>
      </c>
      <c r="K114" s="17"/>
      <c r="L114" s="4"/>
    </row>
    <row r="115" spans="1:12" ht="35.25" customHeight="1" x14ac:dyDescent="0.25">
      <c r="A115" s="176"/>
      <c r="B115" s="176"/>
      <c r="C115" s="190"/>
      <c r="D115" s="193"/>
      <c r="E115" s="201"/>
      <c r="F115" s="197"/>
      <c r="G115" s="176"/>
      <c r="H115" s="41" t="s">
        <v>304</v>
      </c>
      <c r="I115" s="42">
        <v>3</v>
      </c>
      <c r="J115" s="99" t="b">
        <v>0</v>
      </c>
      <c r="K115" s="43"/>
      <c r="L115" s="41"/>
    </row>
    <row r="116" spans="1:12" ht="35.25" customHeight="1" x14ac:dyDescent="0.25">
      <c r="A116" s="176"/>
      <c r="B116" s="176"/>
      <c r="C116" s="190"/>
      <c r="D116" s="194"/>
      <c r="E116" s="202"/>
      <c r="F116" s="198"/>
      <c r="G116" s="176"/>
      <c r="H116" s="7" t="s">
        <v>305</v>
      </c>
      <c r="I116" s="8">
        <v>2</v>
      </c>
      <c r="J116" s="76" t="b">
        <v>0</v>
      </c>
      <c r="K116" s="15"/>
      <c r="L116" s="7"/>
    </row>
    <row r="117" spans="1:12" ht="123" customHeight="1" x14ac:dyDescent="0.25">
      <c r="A117" s="176"/>
      <c r="B117" s="176"/>
      <c r="C117" s="190"/>
      <c r="D117" s="194"/>
      <c r="E117" s="202"/>
      <c r="F117" s="198"/>
      <c r="G117" s="176"/>
      <c r="H117" s="7" t="s">
        <v>306</v>
      </c>
      <c r="I117" s="8">
        <v>1</v>
      </c>
      <c r="J117" s="76" t="b">
        <v>1</v>
      </c>
      <c r="K117" s="15" t="s">
        <v>517</v>
      </c>
      <c r="L117" s="7" t="s">
        <v>534</v>
      </c>
    </row>
    <row r="118" spans="1:12" ht="59.45" customHeight="1" x14ac:dyDescent="0.25">
      <c r="A118" s="177"/>
      <c r="B118" s="177"/>
      <c r="C118" s="191"/>
      <c r="D118" s="195"/>
      <c r="E118" s="203"/>
      <c r="F118" s="199"/>
      <c r="G118" s="177"/>
      <c r="H118" s="10" t="s">
        <v>307</v>
      </c>
      <c r="I118" s="11">
        <v>0</v>
      </c>
      <c r="J118" s="77" t="b">
        <v>0</v>
      </c>
      <c r="K118" s="18"/>
      <c r="L118" s="10"/>
    </row>
    <row r="119" spans="1:12" ht="48" customHeight="1" x14ac:dyDescent="0.25">
      <c r="A119" s="175" t="s">
        <v>299</v>
      </c>
      <c r="B119" s="175" t="s">
        <v>219</v>
      </c>
      <c r="C119" s="189" t="s">
        <v>308</v>
      </c>
      <c r="D119" s="192" t="s">
        <v>309</v>
      </c>
      <c r="E119" s="200" t="s">
        <v>310</v>
      </c>
      <c r="F119" s="196" t="s">
        <v>111</v>
      </c>
      <c r="G119" s="175" t="s">
        <v>303</v>
      </c>
      <c r="H119" s="53" t="s">
        <v>275</v>
      </c>
      <c r="I119" s="13" t="s">
        <v>121</v>
      </c>
      <c r="J119" s="75" t="b">
        <v>1</v>
      </c>
      <c r="K119" s="17" t="s">
        <v>9</v>
      </c>
      <c r="L119" s="4" t="s">
        <v>518</v>
      </c>
    </row>
    <row r="120" spans="1:12" ht="35.25" customHeight="1" x14ac:dyDescent="0.25">
      <c r="A120" s="176"/>
      <c r="B120" s="176"/>
      <c r="C120" s="190"/>
      <c r="D120" s="193"/>
      <c r="E120" s="201"/>
      <c r="F120" s="197"/>
      <c r="G120" s="176"/>
      <c r="H120" s="41" t="s">
        <v>304</v>
      </c>
      <c r="I120" s="42">
        <v>3</v>
      </c>
      <c r="J120" s="99" t="b">
        <v>0</v>
      </c>
      <c r="K120" s="43"/>
      <c r="L120" s="41"/>
    </row>
    <row r="121" spans="1:12" ht="35.25" customHeight="1" x14ac:dyDescent="0.25">
      <c r="A121" s="176"/>
      <c r="B121" s="176"/>
      <c r="C121" s="190"/>
      <c r="D121" s="194"/>
      <c r="E121" s="202"/>
      <c r="F121" s="198"/>
      <c r="G121" s="176"/>
      <c r="H121" s="7" t="s">
        <v>305</v>
      </c>
      <c r="I121" s="8">
        <v>2</v>
      </c>
      <c r="J121" s="76" t="b">
        <v>0</v>
      </c>
      <c r="K121" s="15"/>
      <c r="L121" s="7"/>
    </row>
    <row r="122" spans="1:12" ht="35.25" customHeight="1" x14ac:dyDescent="0.25">
      <c r="A122" s="176"/>
      <c r="B122" s="176"/>
      <c r="C122" s="190"/>
      <c r="D122" s="194"/>
      <c r="E122" s="202"/>
      <c r="F122" s="198"/>
      <c r="G122" s="176"/>
      <c r="H122" s="7" t="s">
        <v>306</v>
      </c>
      <c r="I122" s="8">
        <v>1</v>
      </c>
      <c r="J122" s="76" t="b">
        <v>0</v>
      </c>
      <c r="K122" s="15"/>
      <c r="L122" s="7"/>
    </row>
    <row r="123" spans="1:12" ht="59.45" customHeight="1" x14ac:dyDescent="0.25">
      <c r="A123" s="177"/>
      <c r="B123" s="177"/>
      <c r="C123" s="191"/>
      <c r="D123" s="195"/>
      <c r="E123" s="203"/>
      <c r="F123" s="199"/>
      <c r="G123" s="177"/>
      <c r="H123" s="10" t="s">
        <v>307</v>
      </c>
      <c r="I123" s="11">
        <v>0</v>
      </c>
      <c r="J123" s="77" t="b">
        <v>0</v>
      </c>
      <c r="K123" s="18"/>
      <c r="L123" s="10"/>
    </row>
    <row r="124" spans="1:12" ht="35.25" customHeight="1" x14ac:dyDescent="0.25">
      <c r="A124" s="175" t="s">
        <v>299</v>
      </c>
      <c r="B124" s="175" t="s">
        <v>219</v>
      </c>
      <c r="C124" s="189" t="s">
        <v>311</v>
      </c>
      <c r="D124" s="192" t="s">
        <v>312</v>
      </c>
      <c r="E124" s="200" t="s">
        <v>313</v>
      </c>
      <c r="F124" s="196" t="s">
        <v>111</v>
      </c>
      <c r="G124" s="175" t="s">
        <v>314</v>
      </c>
      <c r="H124" s="53" t="s">
        <v>275</v>
      </c>
      <c r="I124" s="13" t="s">
        <v>121</v>
      </c>
      <c r="J124" s="75" t="b">
        <v>0</v>
      </c>
      <c r="K124" s="17"/>
      <c r="L124" s="4"/>
    </row>
    <row r="125" spans="1:12" ht="35.25" customHeight="1" x14ac:dyDescent="0.25">
      <c r="A125" s="176"/>
      <c r="B125" s="176"/>
      <c r="C125" s="190"/>
      <c r="D125" s="193"/>
      <c r="E125" s="201"/>
      <c r="F125" s="197"/>
      <c r="G125" s="176"/>
      <c r="H125" s="41" t="s">
        <v>315</v>
      </c>
      <c r="I125" s="42">
        <v>3</v>
      </c>
      <c r="J125" s="99" t="b">
        <v>0</v>
      </c>
      <c r="K125" s="43"/>
      <c r="L125" s="41"/>
    </row>
    <row r="126" spans="1:12" ht="35.25" customHeight="1" x14ac:dyDescent="0.25">
      <c r="A126" s="176"/>
      <c r="B126" s="176"/>
      <c r="C126" s="190"/>
      <c r="D126" s="194"/>
      <c r="E126" s="202"/>
      <c r="F126" s="198"/>
      <c r="G126" s="176"/>
      <c r="H126" s="7" t="s">
        <v>316</v>
      </c>
      <c r="I126" s="8">
        <v>2</v>
      </c>
      <c r="J126" s="76" t="b">
        <v>0</v>
      </c>
      <c r="K126" s="15"/>
      <c r="L126" s="7"/>
    </row>
    <row r="127" spans="1:12" ht="66.75" customHeight="1" x14ac:dyDescent="0.25">
      <c r="A127" s="176"/>
      <c r="B127" s="176"/>
      <c r="C127" s="190"/>
      <c r="D127" s="194"/>
      <c r="E127" s="202"/>
      <c r="F127" s="198"/>
      <c r="G127" s="176"/>
      <c r="H127" s="7" t="s">
        <v>317</v>
      </c>
      <c r="I127" s="8">
        <v>1</v>
      </c>
      <c r="J127" s="76" t="b">
        <v>1</v>
      </c>
      <c r="K127" s="15" t="s">
        <v>314</v>
      </c>
      <c r="L127" s="7" t="s">
        <v>519</v>
      </c>
    </row>
    <row r="128" spans="1:12" ht="59.45" customHeight="1" x14ac:dyDescent="0.25">
      <c r="A128" s="177"/>
      <c r="B128" s="177"/>
      <c r="C128" s="191"/>
      <c r="D128" s="195"/>
      <c r="E128" s="203"/>
      <c r="F128" s="199"/>
      <c r="G128" s="177"/>
      <c r="H128" s="10" t="s">
        <v>318</v>
      </c>
      <c r="I128" s="11">
        <v>0</v>
      </c>
      <c r="J128" s="77" t="b">
        <v>0</v>
      </c>
      <c r="K128" s="18"/>
      <c r="L128" s="10"/>
    </row>
    <row r="129" spans="1:12" ht="35.25" customHeight="1" x14ac:dyDescent="0.25">
      <c r="A129" s="175" t="s">
        <v>299</v>
      </c>
      <c r="B129" s="175" t="s">
        <v>219</v>
      </c>
      <c r="C129" s="189" t="s">
        <v>319</v>
      </c>
      <c r="D129" s="192" t="s">
        <v>320</v>
      </c>
      <c r="E129" s="200" t="s">
        <v>321</v>
      </c>
      <c r="F129" s="196" t="s">
        <v>111</v>
      </c>
      <c r="G129" s="175" t="s">
        <v>303</v>
      </c>
      <c r="H129" s="4" t="s">
        <v>275</v>
      </c>
      <c r="I129" s="5" t="s">
        <v>121</v>
      </c>
      <c r="J129" s="75" t="b">
        <v>1</v>
      </c>
      <c r="K129" s="17" t="s">
        <v>9</v>
      </c>
      <c r="L129" s="4" t="s">
        <v>520</v>
      </c>
    </row>
    <row r="130" spans="1:12" ht="35.25" customHeight="1" x14ac:dyDescent="0.25">
      <c r="A130" s="176"/>
      <c r="B130" s="176"/>
      <c r="C130" s="190"/>
      <c r="D130" s="193"/>
      <c r="E130" s="201"/>
      <c r="F130" s="197"/>
      <c r="G130" s="176"/>
      <c r="H130" s="41" t="s">
        <v>322</v>
      </c>
      <c r="I130" s="42">
        <v>3</v>
      </c>
      <c r="J130" s="99" t="b">
        <v>0</v>
      </c>
      <c r="K130" s="43"/>
      <c r="L130" s="41"/>
    </row>
    <row r="131" spans="1:12" ht="35.25" customHeight="1" x14ac:dyDescent="0.25">
      <c r="A131" s="176"/>
      <c r="B131" s="176"/>
      <c r="C131" s="190"/>
      <c r="D131" s="194"/>
      <c r="E131" s="202"/>
      <c r="F131" s="198"/>
      <c r="G131" s="176"/>
      <c r="H131" s="7" t="s">
        <v>323</v>
      </c>
      <c r="I131" s="8">
        <v>2</v>
      </c>
      <c r="J131" s="76" t="b">
        <v>0</v>
      </c>
      <c r="K131" s="15"/>
      <c r="L131" s="7"/>
    </row>
    <row r="132" spans="1:12" ht="35.25" customHeight="1" x14ac:dyDescent="0.25">
      <c r="A132" s="176"/>
      <c r="B132" s="176"/>
      <c r="C132" s="190"/>
      <c r="D132" s="194"/>
      <c r="E132" s="202"/>
      <c r="F132" s="198"/>
      <c r="G132" s="176"/>
      <c r="H132" s="7" t="s">
        <v>324</v>
      </c>
      <c r="I132" s="8">
        <v>1</v>
      </c>
      <c r="J132" s="76" t="b">
        <v>0</v>
      </c>
      <c r="K132" s="15"/>
      <c r="L132" s="7"/>
    </row>
    <row r="133" spans="1:12" ht="59.45" customHeight="1" x14ac:dyDescent="0.25">
      <c r="A133" s="177"/>
      <c r="B133" s="177"/>
      <c r="C133" s="191"/>
      <c r="D133" s="195"/>
      <c r="E133" s="203"/>
      <c r="F133" s="199"/>
      <c r="G133" s="177"/>
      <c r="H133" s="10" t="s">
        <v>325</v>
      </c>
      <c r="I133" s="11">
        <v>0</v>
      </c>
      <c r="J133" s="77" t="b">
        <v>0</v>
      </c>
      <c r="K133" s="18"/>
      <c r="L133" s="10"/>
    </row>
    <row r="134" spans="1:12" ht="35.25" customHeight="1" x14ac:dyDescent="0.25">
      <c r="A134" s="175" t="s">
        <v>299</v>
      </c>
      <c r="B134" s="175" t="s">
        <v>219</v>
      </c>
      <c r="C134" s="189" t="s">
        <v>326</v>
      </c>
      <c r="D134" s="192" t="s">
        <v>327</v>
      </c>
      <c r="E134" s="200" t="s">
        <v>328</v>
      </c>
      <c r="F134" s="196" t="s">
        <v>111</v>
      </c>
      <c r="G134" s="175" t="s">
        <v>303</v>
      </c>
      <c r="H134" s="4" t="s">
        <v>275</v>
      </c>
      <c r="I134" s="5" t="s">
        <v>121</v>
      </c>
      <c r="J134" s="75" t="b">
        <v>0</v>
      </c>
      <c r="K134" s="17"/>
      <c r="L134" s="4"/>
    </row>
    <row r="135" spans="1:12" ht="35.25" customHeight="1" x14ac:dyDescent="0.25">
      <c r="A135" s="176"/>
      <c r="B135" s="176"/>
      <c r="C135" s="190"/>
      <c r="D135" s="193"/>
      <c r="E135" s="201"/>
      <c r="F135" s="197"/>
      <c r="G135" s="176"/>
      <c r="H135" s="41" t="s">
        <v>322</v>
      </c>
      <c r="I135" s="42">
        <v>3</v>
      </c>
      <c r="J135" s="99" t="b">
        <v>0</v>
      </c>
      <c r="K135" s="43"/>
      <c r="L135" s="41"/>
    </row>
    <row r="136" spans="1:12" ht="35.25" customHeight="1" x14ac:dyDescent="0.25">
      <c r="A136" s="176"/>
      <c r="B136" s="176"/>
      <c r="C136" s="190"/>
      <c r="D136" s="194"/>
      <c r="E136" s="202"/>
      <c r="F136" s="198"/>
      <c r="G136" s="176"/>
      <c r="H136" s="7" t="s">
        <v>323</v>
      </c>
      <c r="I136" s="8">
        <v>2</v>
      </c>
      <c r="J136" s="76" t="b">
        <v>0</v>
      </c>
      <c r="K136" s="15"/>
      <c r="L136" s="7"/>
    </row>
    <row r="137" spans="1:12" ht="109.5" customHeight="1" x14ac:dyDescent="0.25">
      <c r="A137" s="176"/>
      <c r="B137" s="176"/>
      <c r="C137" s="190"/>
      <c r="D137" s="194"/>
      <c r="E137" s="202"/>
      <c r="F137" s="198"/>
      <c r="G137" s="176"/>
      <c r="H137" s="7" t="s">
        <v>324</v>
      </c>
      <c r="I137" s="8">
        <v>1</v>
      </c>
      <c r="J137" s="76" t="b">
        <v>1</v>
      </c>
      <c r="K137" s="15" t="s">
        <v>529</v>
      </c>
      <c r="L137" s="7" t="s">
        <v>530</v>
      </c>
    </row>
    <row r="138" spans="1:12" ht="23.25" customHeight="1" x14ac:dyDescent="0.25">
      <c r="A138" s="177"/>
      <c r="B138" s="177"/>
      <c r="C138" s="191"/>
      <c r="D138" s="195"/>
      <c r="E138" s="203"/>
      <c r="F138" s="199"/>
      <c r="G138" s="177"/>
      <c r="H138" s="10" t="s">
        <v>325</v>
      </c>
      <c r="I138" s="11">
        <v>0</v>
      </c>
      <c r="J138" s="77" t="b">
        <v>0</v>
      </c>
      <c r="K138" s="18"/>
      <c r="L138" s="10"/>
    </row>
    <row r="139" spans="1:12" ht="57.75" customHeight="1" x14ac:dyDescent="0.25">
      <c r="A139" s="55" t="s">
        <v>299</v>
      </c>
      <c r="B139" s="55" t="s">
        <v>219</v>
      </c>
      <c r="C139" s="54" t="s">
        <v>329</v>
      </c>
      <c r="D139" s="68" t="s">
        <v>330</v>
      </c>
      <c r="E139" s="56" t="s">
        <v>331</v>
      </c>
      <c r="F139" s="55" t="s">
        <v>262</v>
      </c>
      <c r="G139" s="26"/>
      <c r="H139" s="56" t="s">
        <v>263</v>
      </c>
      <c r="I139" s="48" t="s">
        <v>186</v>
      </c>
      <c r="J139" s="91" t="s">
        <v>521</v>
      </c>
      <c r="K139" s="25" t="s">
        <v>522</v>
      </c>
      <c r="L139" s="26" t="s">
        <v>523</v>
      </c>
    </row>
    <row r="140" spans="1:12" ht="38.25" x14ac:dyDescent="0.25">
      <c r="A140" s="175" t="s">
        <v>299</v>
      </c>
      <c r="B140" s="175" t="s">
        <v>219</v>
      </c>
      <c r="C140" s="189" t="s">
        <v>332</v>
      </c>
      <c r="D140" s="192" t="s">
        <v>333</v>
      </c>
      <c r="E140" s="200" t="s">
        <v>334</v>
      </c>
      <c r="F140" s="196" t="s">
        <v>111</v>
      </c>
      <c r="G140" s="175" t="s">
        <v>160</v>
      </c>
      <c r="H140" s="4" t="s">
        <v>322</v>
      </c>
      <c r="I140" s="5">
        <v>3</v>
      </c>
      <c r="J140" s="75" t="b">
        <v>0</v>
      </c>
      <c r="K140" s="17"/>
      <c r="L140" s="4"/>
    </row>
    <row r="141" spans="1:12" ht="25.5" x14ac:dyDescent="0.25">
      <c r="A141" s="176"/>
      <c r="B141" s="176"/>
      <c r="C141" s="190"/>
      <c r="D141" s="194"/>
      <c r="E141" s="202"/>
      <c r="F141" s="198"/>
      <c r="G141" s="176"/>
      <c r="H141" s="7" t="s">
        <v>323</v>
      </c>
      <c r="I141" s="8">
        <v>2</v>
      </c>
      <c r="J141" s="76" t="b">
        <v>0</v>
      </c>
      <c r="K141" s="15"/>
      <c r="L141" s="7"/>
    </row>
    <row r="142" spans="1:12" ht="25.5" x14ac:dyDescent="0.25">
      <c r="A142" s="176"/>
      <c r="B142" s="176"/>
      <c r="C142" s="190"/>
      <c r="D142" s="194"/>
      <c r="E142" s="202"/>
      <c r="F142" s="198"/>
      <c r="G142" s="176"/>
      <c r="H142" s="7" t="s">
        <v>324</v>
      </c>
      <c r="I142" s="8">
        <v>1</v>
      </c>
      <c r="J142" s="76" t="b">
        <v>1</v>
      </c>
      <c r="K142" s="15" t="s">
        <v>314</v>
      </c>
      <c r="L142" s="7" t="s">
        <v>524</v>
      </c>
    </row>
    <row r="143" spans="1:12" ht="25.5" x14ac:dyDescent="0.25">
      <c r="A143" s="176"/>
      <c r="B143" s="176"/>
      <c r="C143" s="190"/>
      <c r="D143" s="194"/>
      <c r="E143" s="202"/>
      <c r="F143" s="198"/>
      <c r="G143" s="176"/>
      <c r="H143" s="7" t="s">
        <v>325</v>
      </c>
      <c r="I143" s="8">
        <v>0</v>
      </c>
      <c r="J143" s="78" t="b">
        <v>0</v>
      </c>
      <c r="K143" s="15"/>
      <c r="L143" s="7"/>
    </row>
    <row r="144" spans="1:12" ht="25.5" x14ac:dyDescent="0.25">
      <c r="A144" s="177"/>
      <c r="B144" s="177"/>
      <c r="C144" s="191"/>
      <c r="D144" s="195"/>
      <c r="E144" s="203"/>
      <c r="F144" s="199"/>
      <c r="G144" s="177"/>
      <c r="H144" s="10" t="s">
        <v>275</v>
      </c>
      <c r="I144" s="11" t="s">
        <v>121</v>
      </c>
      <c r="J144" s="77" t="b">
        <v>0</v>
      </c>
      <c r="K144" s="18"/>
      <c r="L144" s="10"/>
    </row>
    <row r="145" spans="1:12" ht="38.25" x14ac:dyDescent="0.25">
      <c r="A145" s="175" t="s">
        <v>299</v>
      </c>
      <c r="B145" s="175" t="s">
        <v>219</v>
      </c>
      <c r="C145" s="189" t="s">
        <v>335</v>
      </c>
      <c r="D145" s="192" t="s">
        <v>336</v>
      </c>
      <c r="E145" s="200" t="s">
        <v>337</v>
      </c>
      <c r="F145" s="196" t="s">
        <v>111</v>
      </c>
      <c r="G145" s="175"/>
      <c r="H145" s="4" t="s">
        <v>322</v>
      </c>
      <c r="I145" s="5">
        <v>3</v>
      </c>
      <c r="J145" s="81" t="b">
        <v>0</v>
      </c>
      <c r="K145" s="17"/>
      <c r="L145" s="4"/>
    </row>
    <row r="146" spans="1:12" ht="25.5" x14ac:dyDescent="0.25">
      <c r="A146" s="176"/>
      <c r="B146" s="176"/>
      <c r="C146" s="190"/>
      <c r="D146" s="194"/>
      <c r="E146" s="202"/>
      <c r="F146" s="198"/>
      <c r="G146" s="176"/>
      <c r="H146" s="7" t="s">
        <v>323</v>
      </c>
      <c r="I146" s="8">
        <v>2</v>
      </c>
      <c r="J146" s="78" t="b">
        <v>0</v>
      </c>
      <c r="K146" s="15"/>
      <c r="L146" s="7"/>
    </row>
    <row r="147" spans="1:12" ht="114.75" x14ac:dyDescent="0.25">
      <c r="A147" s="176"/>
      <c r="B147" s="176"/>
      <c r="C147" s="190"/>
      <c r="D147" s="194"/>
      <c r="E147" s="202"/>
      <c r="F147" s="198"/>
      <c r="G147" s="176"/>
      <c r="H147" s="7" t="s">
        <v>324</v>
      </c>
      <c r="I147" s="8">
        <v>1</v>
      </c>
      <c r="J147" s="76" t="b">
        <v>1</v>
      </c>
      <c r="K147" s="15" t="s">
        <v>525</v>
      </c>
      <c r="L147" s="7" t="s">
        <v>526</v>
      </c>
    </row>
    <row r="148" spans="1:12" ht="25.5" x14ac:dyDescent="0.25">
      <c r="A148" s="176"/>
      <c r="B148" s="176"/>
      <c r="C148" s="190"/>
      <c r="D148" s="194"/>
      <c r="E148" s="202"/>
      <c r="F148" s="198"/>
      <c r="G148" s="176"/>
      <c r="H148" s="7" t="s">
        <v>325</v>
      </c>
      <c r="I148" s="8">
        <v>0</v>
      </c>
      <c r="J148" s="78" t="b">
        <v>0</v>
      </c>
      <c r="K148" s="15"/>
      <c r="L148" s="7"/>
    </row>
    <row r="149" spans="1:12" ht="25.5" x14ac:dyDescent="0.25">
      <c r="A149" s="177"/>
      <c r="B149" s="177"/>
      <c r="C149" s="191"/>
      <c r="D149" s="195"/>
      <c r="E149" s="203"/>
      <c r="F149" s="199"/>
      <c r="G149" s="177"/>
      <c r="H149" s="10" t="s">
        <v>275</v>
      </c>
      <c r="I149" s="11" t="s">
        <v>121</v>
      </c>
      <c r="J149" s="77" t="b">
        <v>0</v>
      </c>
      <c r="K149" s="18"/>
      <c r="L149" s="10"/>
    </row>
    <row r="150" spans="1:12" ht="38.25" x14ac:dyDescent="0.25">
      <c r="A150" s="175" t="s">
        <v>299</v>
      </c>
      <c r="B150" s="175" t="s">
        <v>219</v>
      </c>
      <c r="C150" s="189" t="s">
        <v>338</v>
      </c>
      <c r="D150" s="192" t="s">
        <v>339</v>
      </c>
      <c r="E150" s="200" t="s">
        <v>340</v>
      </c>
      <c r="F150" s="196" t="s">
        <v>111</v>
      </c>
      <c r="G150" s="175" t="s">
        <v>341</v>
      </c>
      <c r="H150" s="4" t="s">
        <v>322</v>
      </c>
      <c r="I150" s="5">
        <v>3</v>
      </c>
      <c r="J150" s="75" t="b">
        <v>0</v>
      </c>
      <c r="K150" s="17"/>
      <c r="L150" s="4"/>
    </row>
    <row r="151" spans="1:12" ht="51" x14ac:dyDescent="0.25">
      <c r="A151" s="176"/>
      <c r="B151" s="176"/>
      <c r="C151" s="190"/>
      <c r="D151" s="194"/>
      <c r="E151" s="202"/>
      <c r="F151" s="198"/>
      <c r="G151" s="176"/>
      <c r="H151" s="7" t="s">
        <v>323</v>
      </c>
      <c r="I151" s="8">
        <v>2</v>
      </c>
      <c r="J151" s="76" t="b">
        <v>1</v>
      </c>
      <c r="K151" s="15" t="s">
        <v>527</v>
      </c>
      <c r="L151" s="7" t="s">
        <v>528</v>
      </c>
    </row>
    <row r="152" spans="1:12" ht="25.5" x14ac:dyDescent="0.25">
      <c r="A152" s="176"/>
      <c r="B152" s="176"/>
      <c r="C152" s="190"/>
      <c r="D152" s="194"/>
      <c r="E152" s="202"/>
      <c r="F152" s="198"/>
      <c r="G152" s="176"/>
      <c r="H152" s="7" t="s">
        <v>324</v>
      </c>
      <c r="I152" s="8">
        <v>1</v>
      </c>
      <c r="J152" s="76" t="b">
        <v>0</v>
      </c>
      <c r="K152" s="15"/>
      <c r="L152" s="7"/>
    </row>
    <row r="153" spans="1:12" ht="25.5" x14ac:dyDescent="0.25">
      <c r="A153" s="176"/>
      <c r="B153" s="176"/>
      <c r="C153" s="190"/>
      <c r="D153" s="194"/>
      <c r="E153" s="202"/>
      <c r="F153" s="198"/>
      <c r="G153" s="176"/>
      <c r="H153" s="7" t="s">
        <v>325</v>
      </c>
      <c r="I153" s="8">
        <v>0</v>
      </c>
      <c r="J153" s="76" t="b">
        <v>0</v>
      </c>
      <c r="K153" s="15"/>
      <c r="L153" s="7"/>
    </row>
    <row r="154" spans="1:12" ht="25.5" x14ac:dyDescent="0.25">
      <c r="A154" s="177"/>
      <c r="B154" s="177"/>
      <c r="C154" s="191"/>
      <c r="D154" s="195"/>
      <c r="E154" s="203"/>
      <c r="F154" s="199"/>
      <c r="G154" s="177"/>
      <c r="H154" s="10" t="s">
        <v>275</v>
      </c>
      <c r="I154" s="11" t="s">
        <v>121</v>
      </c>
      <c r="J154" s="77" t="b">
        <v>0</v>
      </c>
      <c r="K154" s="18"/>
      <c r="L154" s="10"/>
    </row>
    <row r="155" spans="1:12" ht="173.25" customHeight="1" x14ac:dyDescent="0.25">
      <c r="A155" s="32" t="s">
        <v>299</v>
      </c>
      <c r="B155" s="32" t="s">
        <v>219</v>
      </c>
      <c r="C155" s="64" t="s">
        <v>342</v>
      </c>
      <c r="D155" s="66" t="s">
        <v>343</v>
      </c>
      <c r="E155" s="34" t="s">
        <v>344</v>
      </c>
      <c r="F155" s="32" t="s">
        <v>262</v>
      </c>
      <c r="G155" s="32"/>
      <c r="H155" s="34" t="s">
        <v>263</v>
      </c>
      <c r="I155" s="31" t="s">
        <v>186</v>
      </c>
      <c r="J155" s="95" t="s">
        <v>531</v>
      </c>
      <c r="K155" s="32" t="s">
        <v>532</v>
      </c>
      <c r="L155" s="34" t="s">
        <v>533</v>
      </c>
    </row>
    <row r="156" spans="1:12" ht="38.25" x14ac:dyDescent="0.25">
      <c r="A156" s="175" t="s">
        <v>299</v>
      </c>
      <c r="B156" s="175" t="s">
        <v>345</v>
      </c>
      <c r="C156" s="189" t="s">
        <v>346</v>
      </c>
      <c r="D156" s="192" t="s">
        <v>347</v>
      </c>
      <c r="E156" s="200" t="s">
        <v>348</v>
      </c>
      <c r="F156" s="196" t="s">
        <v>111</v>
      </c>
      <c r="G156" s="175" t="s">
        <v>349</v>
      </c>
      <c r="H156" s="100" t="s">
        <v>350</v>
      </c>
      <c r="I156" s="5">
        <v>3</v>
      </c>
      <c r="J156" s="75" t="b">
        <v>0</v>
      </c>
      <c r="K156" s="17"/>
      <c r="L156" s="4"/>
    </row>
    <row r="157" spans="1:12" ht="25.5" x14ac:dyDescent="0.25">
      <c r="A157" s="176"/>
      <c r="B157" s="176"/>
      <c r="C157" s="190"/>
      <c r="D157" s="194"/>
      <c r="E157" s="202"/>
      <c r="F157" s="198"/>
      <c r="G157" s="176"/>
      <c r="H157" s="102" t="s">
        <v>351</v>
      </c>
      <c r="I157" s="8">
        <v>2</v>
      </c>
      <c r="J157" s="78" t="b">
        <v>0</v>
      </c>
      <c r="K157" s="15"/>
      <c r="L157" s="7"/>
    </row>
    <row r="158" spans="1:12" ht="114.75" x14ac:dyDescent="0.25">
      <c r="A158" s="176"/>
      <c r="B158" s="176"/>
      <c r="C158" s="190"/>
      <c r="D158" s="194"/>
      <c r="E158" s="202"/>
      <c r="F158" s="198"/>
      <c r="G158" s="176"/>
      <c r="H158" s="102" t="s">
        <v>352</v>
      </c>
      <c r="I158" s="8">
        <v>1</v>
      </c>
      <c r="J158" s="76" t="b">
        <v>1</v>
      </c>
      <c r="K158" s="15" t="s">
        <v>535</v>
      </c>
      <c r="L158" s="7" t="s">
        <v>536</v>
      </c>
    </row>
    <row r="159" spans="1:12" ht="32.25" customHeight="1" x14ac:dyDescent="0.25">
      <c r="A159" s="176"/>
      <c r="B159" s="176"/>
      <c r="C159" s="190"/>
      <c r="D159" s="194"/>
      <c r="E159" s="202"/>
      <c r="F159" s="198"/>
      <c r="G159" s="176"/>
      <c r="H159" s="102" t="s">
        <v>353</v>
      </c>
      <c r="I159" s="8">
        <v>0</v>
      </c>
      <c r="J159" s="76" t="b">
        <v>0</v>
      </c>
      <c r="K159" s="15"/>
      <c r="L159" s="7"/>
    </row>
    <row r="160" spans="1:12" ht="75.75" customHeight="1" x14ac:dyDescent="0.25">
      <c r="A160" s="177"/>
      <c r="B160" s="177"/>
      <c r="C160" s="191"/>
      <c r="D160" s="195"/>
      <c r="E160" s="203"/>
      <c r="F160" s="199"/>
      <c r="G160" s="177"/>
      <c r="H160" s="101" t="s">
        <v>354</v>
      </c>
      <c r="I160" s="11" t="s">
        <v>121</v>
      </c>
      <c r="J160" s="77" t="b">
        <v>0</v>
      </c>
      <c r="K160" s="18"/>
      <c r="L160" s="10"/>
    </row>
    <row r="161" spans="1:12" ht="63.75" hidden="1" x14ac:dyDescent="0.25">
      <c r="A161" s="25" t="s">
        <v>299</v>
      </c>
      <c r="B161" s="25" t="s">
        <v>345</v>
      </c>
      <c r="C161" s="47" t="s">
        <v>355</v>
      </c>
      <c r="D161" s="67" t="s">
        <v>356</v>
      </c>
      <c r="E161" s="26" t="s">
        <v>357</v>
      </c>
      <c r="F161" s="25" t="s">
        <v>262</v>
      </c>
      <c r="G161" s="26"/>
      <c r="H161" s="26" t="s">
        <v>263</v>
      </c>
      <c r="I161" s="48" t="s">
        <v>186</v>
      </c>
      <c r="J161" s="91"/>
      <c r="K161" s="25"/>
      <c r="L161" s="26"/>
    </row>
    <row r="162" spans="1:12" ht="88.5" customHeight="1" x14ac:dyDescent="0.25">
      <c r="A162" s="25" t="s">
        <v>299</v>
      </c>
      <c r="B162" s="25" t="s">
        <v>345</v>
      </c>
      <c r="C162" s="47" t="s">
        <v>358</v>
      </c>
      <c r="D162" s="67" t="s">
        <v>359</v>
      </c>
      <c r="E162" s="26" t="s">
        <v>360</v>
      </c>
      <c r="F162" s="25" t="s">
        <v>262</v>
      </c>
      <c r="G162" s="26"/>
      <c r="H162" s="26" t="s">
        <v>263</v>
      </c>
      <c r="I162" s="48" t="s">
        <v>186</v>
      </c>
      <c r="J162" s="91" t="s">
        <v>537</v>
      </c>
      <c r="K162" s="25" t="s">
        <v>314</v>
      </c>
      <c r="L162" s="26" t="s">
        <v>538</v>
      </c>
    </row>
    <row r="163" spans="1:12" ht="153" x14ac:dyDescent="0.25">
      <c r="A163" s="25" t="s">
        <v>299</v>
      </c>
      <c r="B163" s="25" t="s">
        <v>345</v>
      </c>
      <c r="C163" s="47" t="s">
        <v>361</v>
      </c>
      <c r="D163" s="67" t="s">
        <v>362</v>
      </c>
      <c r="E163" s="26" t="s">
        <v>363</v>
      </c>
      <c r="F163" s="25" t="s">
        <v>262</v>
      </c>
      <c r="G163" s="26"/>
      <c r="H163" s="26" t="s">
        <v>263</v>
      </c>
      <c r="I163" s="48" t="s">
        <v>186</v>
      </c>
      <c r="J163" s="91" t="s">
        <v>539</v>
      </c>
      <c r="K163" s="25" t="s">
        <v>540</v>
      </c>
      <c r="L163" s="26" t="s">
        <v>541</v>
      </c>
    </row>
    <row r="164" spans="1:12" ht="38.25" x14ac:dyDescent="0.25">
      <c r="A164" s="175" t="s">
        <v>299</v>
      </c>
      <c r="B164" s="175" t="s">
        <v>345</v>
      </c>
      <c r="C164" s="189" t="s">
        <v>364</v>
      </c>
      <c r="D164" s="192" t="s">
        <v>365</v>
      </c>
      <c r="E164" s="200" t="s">
        <v>366</v>
      </c>
      <c r="F164" s="196" t="s">
        <v>111</v>
      </c>
      <c r="G164" s="181" t="s">
        <v>367</v>
      </c>
      <c r="H164" s="100" t="s">
        <v>368</v>
      </c>
      <c r="I164" s="5">
        <v>3</v>
      </c>
      <c r="J164" s="75" t="b">
        <v>0</v>
      </c>
      <c r="K164" s="17"/>
      <c r="L164" s="19"/>
    </row>
    <row r="165" spans="1:12" ht="216.75" x14ac:dyDescent="0.25">
      <c r="A165" s="176"/>
      <c r="B165" s="176"/>
      <c r="C165" s="190"/>
      <c r="D165" s="194"/>
      <c r="E165" s="202"/>
      <c r="F165" s="198"/>
      <c r="G165" s="182"/>
      <c r="H165" s="102" t="s">
        <v>369</v>
      </c>
      <c r="I165" s="8">
        <v>2</v>
      </c>
      <c r="J165" s="76" t="b">
        <v>1</v>
      </c>
      <c r="K165" s="15" t="s">
        <v>314</v>
      </c>
      <c r="L165" s="7" t="s">
        <v>542</v>
      </c>
    </row>
    <row r="166" spans="1:12" ht="38.25" x14ac:dyDescent="0.25">
      <c r="A166" s="176"/>
      <c r="B166" s="176"/>
      <c r="C166" s="190"/>
      <c r="D166" s="194"/>
      <c r="E166" s="202"/>
      <c r="F166" s="198"/>
      <c r="G166" s="182"/>
      <c r="H166" s="102" t="s">
        <v>370</v>
      </c>
      <c r="I166" s="8">
        <v>1</v>
      </c>
      <c r="J166" s="76" t="b">
        <v>0</v>
      </c>
      <c r="K166" s="15"/>
      <c r="L166" s="7"/>
    </row>
    <row r="167" spans="1:12" ht="25.5" x14ac:dyDescent="0.25">
      <c r="A167" s="176"/>
      <c r="B167" s="176"/>
      <c r="C167" s="190"/>
      <c r="D167" s="194"/>
      <c r="E167" s="202"/>
      <c r="F167" s="198"/>
      <c r="G167" s="182"/>
      <c r="H167" s="102" t="s">
        <v>371</v>
      </c>
      <c r="I167" s="8">
        <v>0</v>
      </c>
      <c r="J167" s="76" t="b">
        <v>0</v>
      </c>
      <c r="K167" s="15"/>
      <c r="L167" s="7"/>
    </row>
    <row r="168" spans="1:12" ht="30" customHeight="1" x14ac:dyDescent="0.25">
      <c r="A168" s="177"/>
      <c r="B168" s="177"/>
      <c r="C168" s="191"/>
      <c r="D168" s="195"/>
      <c r="E168" s="203"/>
      <c r="F168" s="199"/>
      <c r="G168" s="183"/>
      <c r="H168" s="101" t="s">
        <v>372</v>
      </c>
      <c r="I168" s="11" t="s">
        <v>121</v>
      </c>
      <c r="J168" s="80" t="b">
        <v>0</v>
      </c>
      <c r="K168" s="18"/>
      <c r="L168" s="10"/>
    </row>
    <row r="169" spans="1:12" ht="63.75" hidden="1" x14ac:dyDescent="0.25">
      <c r="A169" s="25" t="s">
        <v>299</v>
      </c>
      <c r="B169" s="25" t="s">
        <v>345</v>
      </c>
      <c r="C169" s="47" t="s">
        <v>373</v>
      </c>
      <c r="D169" s="67" t="s">
        <v>374</v>
      </c>
      <c r="E169" s="26" t="s">
        <v>357</v>
      </c>
      <c r="F169" s="25" t="s">
        <v>262</v>
      </c>
      <c r="G169" s="26"/>
      <c r="H169" s="26" t="s">
        <v>263</v>
      </c>
      <c r="I169" s="48" t="s">
        <v>186</v>
      </c>
      <c r="J169" s="91"/>
      <c r="K169" s="25"/>
      <c r="L169" s="26"/>
    </row>
    <row r="170" spans="1:12" ht="51" x14ac:dyDescent="0.25">
      <c r="A170" s="25" t="s">
        <v>299</v>
      </c>
      <c r="B170" s="25" t="s">
        <v>345</v>
      </c>
      <c r="C170" s="47" t="s">
        <v>375</v>
      </c>
      <c r="D170" s="67" t="s">
        <v>376</v>
      </c>
      <c r="E170" s="26" t="s">
        <v>360</v>
      </c>
      <c r="F170" s="25" t="s">
        <v>262</v>
      </c>
      <c r="G170" s="25" t="s">
        <v>377</v>
      </c>
      <c r="H170" s="26" t="s">
        <v>263</v>
      </c>
      <c r="I170" s="48" t="s">
        <v>186</v>
      </c>
      <c r="J170" s="91" t="s">
        <v>543</v>
      </c>
      <c r="K170" s="25" t="s">
        <v>314</v>
      </c>
      <c r="L170" s="26" t="s">
        <v>544</v>
      </c>
    </row>
    <row r="171" spans="1:12" ht="143.25" customHeight="1" x14ac:dyDescent="0.25">
      <c r="A171" s="25" t="s">
        <v>299</v>
      </c>
      <c r="B171" s="25" t="s">
        <v>345</v>
      </c>
      <c r="C171" s="47" t="s">
        <v>378</v>
      </c>
      <c r="D171" s="67" t="s">
        <v>379</v>
      </c>
      <c r="E171" s="26" t="s">
        <v>380</v>
      </c>
      <c r="F171" s="25" t="s">
        <v>262</v>
      </c>
      <c r="G171" s="26"/>
      <c r="H171" s="26" t="s">
        <v>263</v>
      </c>
      <c r="I171" s="48" t="s">
        <v>186</v>
      </c>
      <c r="J171" s="91" t="s">
        <v>545</v>
      </c>
      <c r="K171" s="25" t="s">
        <v>540</v>
      </c>
      <c r="L171" s="26" t="s">
        <v>503</v>
      </c>
    </row>
    <row r="172" spans="1:12" ht="24.75" customHeight="1" x14ac:dyDescent="0.25">
      <c r="A172" s="181" t="s">
        <v>299</v>
      </c>
      <c r="B172" s="181" t="s">
        <v>345</v>
      </c>
      <c r="C172" s="204">
        <v>16</v>
      </c>
      <c r="D172" s="225" t="s">
        <v>381</v>
      </c>
      <c r="E172" s="200" t="s">
        <v>382</v>
      </c>
      <c r="F172" s="217" t="s">
        <v>111</v>
      </c>
      <c r="G172" s="175" t="s">
        <v>383</v>
      </c>
      <c r="H172" s="19" t="s">
        <v>384</v>
      </c>
      <c r="I172" s="21">
        <v>3</v>
      </c>
      <c r="J172" s="87" t="b">
        <v>0</v>
      </c>
      <c r="K172" s="21"/>
      <c r="L172" s="4"/>
    </row>
    <row r="173" spans="1:12" ht="24.75" customHeight="1" x14ac:dyDescent="0.25">
      <c r="A173" s="182"/>
      <c r="B173" s="182"/>
      <c r="C173" s="205"/>
      <c r="D173" s="226"/>
      <c r="E173" s="202"/>
      <c r="F173" s="219"/>
      <c r="G173" s="176"/>
      <c r="H173" s="22" t="s">
        <v>385</v>
      </c>
      <c r="I173" s="23">
        <v>2</v>
      </c>
      <c r="J173" s="88" t="b">
        <v>1</v>
      </c>
      <c r="K173" s="23" t="s">
        <v>383</v>
      </c>
      <c r="L173" s="22" t="s">
        <v>546</v>
      </c>
    </row>
    <row r="174" spans="1:12" ht="24.75" customHeight="1" x14ac:dyDescent="0.25">
      <c r="A174" s="182"/>
      <c r="B174" s="182"/>
      <c r="C174" s="205"/>
      <c r="D174" s="226"/>
      <c r="E174" s="202"/>
      <c r="F174" s="219"/>
      <c r="G174" s="176"/>
      <c r="H174" s="22" t="s">
        <v>386</v>
      </c>
      <c r="I174" s="23">
        <v>1</v>
      </c>
      <c r="J174" s="88" t="b">
        <v>0</v>
      </c>
      <c r="K174" s="23"/>
      <c r="L174" s="22"/>
    </row>
    <row r="175" spans="1:12" ht="24.75" customHeight="1" x14ac:dyDescent="0.25">
      <c r="A175" s="183"/>
      <c r="B175" s="183"/>
      <c r="C175" s="206"/>
      <c r="D175" s="227"/>
      <c r="E175" s="203"/>
      <c r="F175" s="220"/>
      <c r="G175" s="177"/>
      <c r="H175" s="20" t="s">
        <v>387</v>
      </c>
      <c r="I175" s="11">
        <v>0</v>
      </c>
      <c r="J175" s="80" t="b">
        <v>0</v>
      </c>
      <c r="K175" s="16"/>
      <c r="L175" s="20"/>
    </row>
    <row r="176" spans="1:12" ht="24.75" customHeight="1" x14ac:dyDescent="0.25">
      <c r="A176" s="181" t="s">
        <v>299</v>
      </c>
      <c r="B176" s="181" t="s">
        <v>345</v>
      </c>
      <c r="C176" s="204">
        <v>17</v>
      </c>
      <c r="D176" s="225" t="s">
        <v>388</v>
      </c>
      <c r="E176" s="200" t="s">
        <v>389</v>
      </c>
      <c r="F176" s="217" t="s">
        <v>111</v>
      </c>
      <c r="G176" s="175" t="s">
        <v>383</v>
      </c>
      <c r="H176" s="19" t="s">
        <v>390</v>
      </c>
      <c r="I176" s="21">
        <v>3</v>
      </c>
      <c r="J176" s="87" t="b">
        <v>0</v>
      </c>
      <c r="K176" s="21"/>
      <c r="L176" s="4"/>
    </row>
    <row r="177" spans="1:12" ht="24.75" customHeight="1" x14ac:dyDescent="0.25">
      <c r="A177" s="182"/>
      <c r="B177" s="182"/>
      <c r="C177" s="205"/>
      <c r="D177" s="226"/>
      <c r="E177" s="202"/>
      <c r="F177" s="219"/>
      <c r="G177" s="176"/>
      <c r="H177" s="22" t="s">
        <v>391</v>
      </c>
      <c r="I177" s="23">
        <v>2</v>
      </c>
      <c r="J177" s="88" t="b">
        <v>1</v>
      </c>
      <c r="K177" s="23" t="s">
        <v>383</v>
      </c>
      <c r="L177" s="22" t="s">
        <v>547</v>
      </c>
    </row>
    <row r="178" spans="1:12" ht="24.75" customHeight="1" x14ac:dyDescent="0.25">
      <c r="A178" s="182"/>
      <c r="B178" s="182"/>
      <c r="C178" s="205"/>
      <c r="D178" s="226"/>
      <c r="E178" s="202"/>
      <c r="F178" s="219"/>
      <c r="G178" s="176"/>
      <c r="H178" s="22" t="s">
        <v>392</v>
      </c>
      <c r="I178" s="23">
        <v>1</v>
      </c>
      <c r="J178" s="88" t="b">
        <v>0</v>
      </c>
      <c r="K178" s="23"/>
      <c r="L178" s="22"/>
    </row>
    <row r="179" spans="1:12" ht="100.5" customHeight="1" x14ac:dyDescent="0.25">
      <c r="A179" s="183"/>
      <c r="B179" s="183"/>
      <c r="C179" s="206"/>
      <c r="D179" s="227"/>
      <c r="E179" s="203"/>
      <c r="F179" s="220"/>
      <c r="G179" s="177"/>
      <c r="H179" s="20" t="s">
        <v>387</v>
      </c>
      <c r="I179" s="11">
        <v>0</v>
      </c>
      <c r="J179" s="80" t="b">
        <v>0</v>
      </c>
      <c r="K179" s="16"/>
      <c r="L179" s="20"/>
    </row>
    <row r="180" spans="1:12" ht="38.25" x14ac:dyDescent="0.25">
      <c r="A180" s="181" t="s">
        <v>299</v>
      </c>
      <c r="B180" s="181" t="s">
        <v>345</v>
      </c>
      <c r="C180" s="204" t="s">
        <v>393</v>
      </c>
      <c r="D180" s="225" t="s">
        <v>394</v>
      </c>
      <c r="E180" s="228" t="s">
        <v>395</v>
      </c>
      <c r="F180" s="217" t="s">
        <v>111</v>
      </c>
      <c r="G180" s="175" t="s">
        <v>396</v>
      </c>
      <c r="H180" s="100" t="s">
        <v>397</v>
      </c>
      <c r="I180" s="21">
        <v>0</v>
      </c>
      <c r="J180" s="87" t="b">
        <v>0</v>
      </c>
      <c r="K180" s="21"/>
      <c r="L180" s="4"/>
    </row>
    <row r="181" spans="1:12" ht="63.75" x14ac:dyDescent="0.25">
      <c r="A181" s="182"/>
      <c r="B181" s="182"/>
      <c r="C181" s="205"/>
      <c r="D181" s="226"/>
      <c r="E181" s="229"/>
      <c r="F181" s="219"/>
      <c r="G181" s="176"/>
      <c r="H181" s="7" t="s">
        <v>398</v>
      </c>
      <c r="I181" s="23" t="s">
        <v>121</v>
      </c>
      <c r="J181" s="88" t="b">
        <v>1</v>
      </c>
      <c r="K181" s="23" t="s">
        <v>548</v>
      </c>
      <c r="L181" s="22" t="s">
        <v>549</v>
      </c>
    </row>
    <row r="182" spans="1:12" ht="25.5" x14ac:dyDescent="0.25">
      <c r="A182" s="183"/>
      <c r="B182" s="183"/>
      <c r="C182" s="206"/>
      <c r="D182" s="227"/>
      <c r="E182" s="230"/>
      <c r="F182" s="220"/>
      <c r="G182" s="177"/>
      <c r="H182" s="101" t="s">
        <v>399</v>
      </c>
      <c r="I182" s="16">
        <v>3</v>
      </c>
      <c r="J182" s="79" t="b">
        <v>0</v>
      </c>
      <c r="K182" s="16"/>
      <c r="L182" s="20"/>
    </row>
    <row r="183" spans="1:12" x14ac:dyDescent="0.25">
      <c r="A183" s="181" t="s">
        <v>299</v>
      </c>
      <c r="B183" s="181" t="s">
        <v>345</v>
      </c>
      <c r="C183" s="204" t="s">
        <v>400</v>
      </c>
      <c r="D183" s="225" t="s">
        <v>401</v>
      </c>
      <c r="E183" s="228" t="s">
        <v>402</v>
      </c>
      <c r="F183" s="217" t="s">
        <v>111</v>
      </c>
      <c r="G183" s="175" t="s">
        <v>396</v>
      </c>
      <c r="H183" s="4" t="s">
        <v>403</v>
      </c>
      <c r="I183" s="21">
        <v>1</v>
      </c>
      <c r="J183" s="87" t="b">
        <v>0</v>
      </c>
      <c r="K183" s="21"/>
      <c r="L183" s="4"/>
    </row>
    <row r="184" spans="1:12" ht="123" customHeight="1" x14ac:dyDescent="0.25">
      <c r="A184" s="182"/>
      <c r="B184" s="182"/>
      <c r="C184" s="205"/>
      <c r="D184" s="226"/>
      <c r="E184" s="229"/>
      <c r="F184" s="219"/>
      <c r="G184" s="176"/>
      <c r="H184" s="7" t="s">
        <v>404</v>
      </c>
      <c r="I184" s="23">
        <v>0</v>
      </c>
      <c r="J184" s="88" t="b">
        <v>1</v>
      </c>
      <c r="K184" s="23" t="s">
        <v>540</v>
      </c>
      <c r="L184" s="22" t="s">
        <v>550</v>
      </c>
    </row>
    <row r="185" spans="1:12" ht="123" customHeight="1" x14ac:dyDescent="0.25">
      <c r="A185" s="182"/>
      <c r="B185" s="182"/>
      <c r="C185" s="205"/>
      <c r="D185" s="226"/>
      <c r="E185" s="229"/>
      <c r="F185" s="219"/>
      <c r="G185" s="176"/>
      <c r="H185" s="7" t="s">
        <v>405</v>
      </c>
      <c r="I185" s="23">
        <v>2</v>
      </c>
      <c r="J185" s="88" t="b">
        <v>0</v>
      </c>
      <c r="K185" s="23"/>
      <c r="L185" s="16"/>
    </row>
    <row r="186" spans="1:12" ht="12.75" customHeight="1" x14ac:dyDescent="0.25">
      <c r="A186" s="196" t="s">
        <v>299</v>
      </c>
      <c r="B186" s="196" t="s">
        <v>345</v>
      </c>
      <c r="C186" s="221" t="s">
        <v>406</v>
      </c>
      <c r="D186" s="213" t="s">
        <v>407</v>
      </c>
      <c r="E186" s="200" t="s">
        <v>408</v>
      </c>
      <c r="F186" s="217" t="s">
        <v>196</v>
      </c>
      <c r="G186" s="175"/>
      <c r="H186" s="100" t="s">
        <v>409</v>
      </c>
      <c r="I186" s="5">
        <v>3</v>
      </c>
      <c r="J186" s="81" t="b">
        <v>0</v>
      </c>
      <c r="K186" s="17"/>
      <c r="L186" s="17"/>
    </row>
    <row r="187" spans="1:12" ht="84.75" customHeight="1" x14ac:dyDescent="0.25">
      <c r="A187" s="197"/>
      <c r="B187" s="197"/>
      <c r="C187" s="222"/>
      <c r="D187" s="214"/>
      <c r="E187" s="201"/>
      <c r="F187" s="218"/>
      <c r="G187" s="176"/>
      <c r="H187" s="108" t="s">
        <v>410</v>
      </c>
      <c r="I187" s="42">
        <v>2</v>
      </c>
      <c r="J187" s="90" t="b">
        <v>1</v>
      </c>
      <c r="K187" s="43" t="s">
        <v>540</v>
      </c>
      <c r="L187" s="41" t="s">
        <v>551</v>
      </c>
    </row>
    <row r="188" spans="1:12" ht="34.5" customHeight="1" x14ac:dyDescent="0.25">
      <c r="A188" s="197"/>
      <c r="B188" s="197"/>
      <c r="C188" s="222"/>
      <c r="D188" s="214"/>
      <c r="E188" s="201"/>
      <c r="F188" s="218"/>
      <c r="G188" s="176"/>
      <c r="H188" s="108" t="s">
        <v>411</v>
      </c>
      <c r="I188" s="42">
        <v>1</v>
      </c>
      <c r="J188" s="90" t="b">
        <v>0</v>
      </c>
      <c r="K188" s="43"/>
      <c r="L188" s="41"/>
    </row>
    <row r="189" spans="1:12" x14ac:dyDescent="0.25">
      <c r="A189" s="198"/>
      <c r="B189" s="198"/>
      <c r="C189" s="223"/>
      <c r="D189" s="215"/>
      <c r="E189" s="202"/>
      <c r="F189" s="219"/>
      <c r="G189" s="176"/>
      <c r="H189" s="7" t="s">
        <v>213</v>
      </c>
      <c r="I189" s="8">
        <v>0</v>
      </c>
      <c r="J189" s="78" t="b">
        <v>0</v>
      </c>
      <c r="K189" s="15"/>
      <c r="L189" s="7"/>
    </row>
    <row r="190" spans="1:12" ht="38.1" customHeight="1" x14ac:dyDescent="0.25">
      <c r="A190" s="199"/>
      <c r="B190" s="199"/>
      <c r="C190" s="224"/>
      <c r="D190" s="216"/>
      <c r="E190" s="203"/>
      <c r="F190" s="220"/>
      <c r="G190" s="177"/>
      <c r="H190" s="104" t="s">
        <v>412</v>
      </c>
      <c r="I190" s="11" t="s">
        <v>186</v>
      </c>
      <c r="J190" s="77" t="b">
        <v>0</v>
      </c>
      <c r="K190" s="18"/>
      <c r="L190" s="10"/>
    </row>
    <row r="191" spans="1:12" ht="57.6" hidden="1" customHeight="1" x14ac:dyDescent="0.25">
      <c r="A191" s="33" t="s">
        <v>299</v>
      </c>
      <c r="B191" s="33" t="s">
        <v>345</v>
      </c>
      <c r="C191" s="106" t="s">
        <v>413</v>
      </c>
      <c r="D191" s="107" t="s">
        <v>414</v>
      </c>
      <c r="E191" s="24" t="s">
        <v>415</v>
      </c>
      <c r="F191" s="44" t="s">
        <v>262</v>
      </c>
      <c r="G191" s="33"/>
      <c r="H191" s="48" t="s">
        <v>263</v>
      </c>
      <c r="I191" s="48" t="s">
        <v>186</v>
      </c>
      <c r="J191" s="109"/>
      <c r="K191" s="33"/>
      <c r="L191" s="24"/>
    </row>
    <row r="192" spans="1:12" x14ac:dyDescent="0.25">
      <c r="A192" s="196" t="s">
        <v>299</v>
      </c>
      <c r="B192" s="196" t="s">
        <v>345</v>
      </c>
      <c r="C192" s="221" t="s">
        <v>416</v>
      </c>
      <c r="D192" s="213" t="s">
        <v>417</v>
      </c>
      <c r="E192" s="200" t="s">
        <v>418</v>
      </c>
      <c r="F192" s="217" t="s">
        <v>196</v>
      </c>
      <c r="G192" s="175"/>
      <c r="H192" s="100" t="s">
        <v>419</v>
      </c>
      <c r="I192" s="5">
        <v>3</v>
      </c>
      <c r="J192" s="81" t="b">
        <v>0</v>
      </c>
      <c r="K192" s="17"/>
      <c r="L192" s="4"/>
    </row>
    <row r="193" spans="1:12" ht="25.5" x14ac:dyDescent="0.25">
      <c r="A193" s="197"/>
      <c r="B193" s="197"/>
      <c r="C193" s="222"/>
      <c r="D193" s="214"/>
      <c r="E193" s="201"/>
      <c r="F193" s="218"/>
      <c r="G193" s="176"/>
      <c r="H193" s="108" t="s">
        <v>420</v>
      </c>
      <c r="I193" s="42">
        <v>2</v>
      </c>
      <c r="J193" s="90" t="b">
        <v>1</v>
      </c>
      <c r="K193" s="43" t="s">
        <v>540</v>
      </c>
      <c r="L193" s="41" t="s">
        <v>552</v>
      </c>
    </row>
    <row r="194" spans="1:12" ht="38.25" x14ac:dyDescent="0.25">
      <c r="A194" s="197"/>
      <c r="B194" s="197"/>
      <c r="C194" s="222"/>
      <c r="D194" s="214"/>
      <c r="E194" s="201"/>
      <c r="F194" s="218"/>
      <c r="G194" s="176"/>
      <c r="H194" s="108" t="s">
        <v>421</v>
      </c>
      <c r="I194" s="42">
        <v>1</v>
      </c>
      <c r="J194" s="90" t="b">
        <v>0</v>
      </c>
      <c r="K194" s="43"/>
      <c r="L194" s="41"/>
    </row>
    <row r="195" spans="1:12" x14ac:dyDescent="0.25">
      <c r="A195" s="198"/>
      <c r="B195" s="198"/>
      <c r="C195" s="223"/>
      <c r="D195" s="215"/>
      <c r="E195" s="202"/>
      <c r="F195" s="219"/>
      <c r="G195" s="176"/>
      <c r="H195" s="7" t="s">
        <v>213</v>
      </c>
      <c r="I195" s="8">
        <v>0</v>
      </c>
      <c r="J195" s="78" t="b">
        <v>0</v>
      </c>
      <c r="K195" s="15"/>
      <c r="L195" s="7"/>
    </row>
    <row r="196" spans="1:12" ht="23.1" customHeight="1" x14ac:dyDescent="0.25">
      <c r="A196" s="199"/>
      <c r="B196" s="199"/>
      <c r="C196" s="224"/>
      <c r="D196" s="216"/>
      <c r="E196" s="203"/>
      <c r="F196" s="220"/>
      <c r="G196" s="177"/>
      <c r="H196" s="104" t="s">
        <v>422</v>
      </c>
      <c r="I196" s="11" t="s">
        <v>186</v>
      </c>
      <c r="J196" s="77" t="b">
        <v>0</v>
      </c>
      <c r="K196" s="18"/>
      <c r="L196" s="10"/>
    </row>
    <row r="197" spans="1:12" ht="51" hidden="1" customHeight="1" x14ac:dyDescent="0.25">
      <c r="A197" s="25" t="s">
        <v>299</v>
      </c>
      <c r="B197" s="25" t="s">
        <v>345</v>
      </c>
      <c r="C197" s="47" t="s">
        <v>423</v>
      </c>
      <c r="D197" s="69" t="s">
        <v>424</v>
      </c>
      <c r="E197" s="26" t="s">
        <v>425</v>
      </c>
      <c r="F197" s="55" t="s">
        <v>262</v>
      </c>
      <c r="G197" s="26"/>
      <c r="H197" s="48" t="s">
        <v>263</v>
      </c>
      <c r="I197" s="48" t="s">
        <v>186</v>
      </c>
      <c r="J197" s="91"/>
      <c r="K197" s="25"/>
      <c r="L197" s="26"/>
    </row>
    <row r="198" spans="1:12" ht="63.75" x14ac:dyDescent="0.25">
      <c r="A198" s="25" t="s">
        <v>60</v>
      </c>
      <c r="B198" s="25" t="s">
        <v>60</v>
      </c>
      <c r="C198" s="47">
        <v>20</v>
      </c>
      <c r="D198" s="69" t="s">
        <v>426</v>
      </c>
      <c r="E198" s="26" t="s">
        <v>427</v>
      </c>
      <c r="F198" s="55" t="s">
        <v>262</v>
      </c>
      <c r="G198" s="26"/>
      <c r="H198" s="48" t="s">
        <v>428</v>
      </c>
      <c r="I198" s="48" t="s">
        <v>186</v>
      </c>
      <c r="J198" s="91" t="s">
        <v>553</v>
      </c>
      <c r="K198" s="25" t="s">
        <v>554</v>
      </c>
      <c r="L198" s="26" t="s">
        <v>503</v>
      </c>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28" priority="331">
      <formula>OR($J$2=TRUE,$J$3=TRUE,$J$4=TRUE,$J$5=TRUE,$J$6=TRUE,$J$7=TRUE,$J$8=TRUE,$J$9=TRUE)</formula>
    </cfRule>
  </conditionalFormatting>
  <conditionalFormatting sqref="A10:L10 A14:L14 A13:K13 A12:L12 A11:J11 L11">
    <cfRule type="expression" dxfId="327" priority="332">
      <formula>OR($J$10=TRUE,$J$11=TRUE,$J$12=TRUE,$J$13=TRUE,$J$14=TRUE)</formula>
    </cfRule>
  </conditionalFormatting>
  <conditionalFormatting sqref="A15:L17 A19:L19 A18:K18">
    <cfRule type="expression" dxfId="326" priority="330">
      <formula>OR($J$15=TRUE,$J$16=TRUE,$J$17=TRUE,$J$18=TRUE,$J$19=TRUE)</formula>
    </cfRule>
  </conditionalFormatting>
  <conditionalFormatting sqref="A20:L22 A24:L24 A23:K23">
    <cfRule type="expression" dxfId="325" priority="250">
      <formula>OR($J$10=TRUE,$J$14=TRUE)</formula>
    </cfRule>
    <cfRule type="expression" dxfId="324" priority="329">
      <formula>OR($J$20=TRUE,$J$21=TRUE,$J$22=TRUE,$J$23=TRUE,$J$24=TRUE)</formula>
    </cfRule>
  </conditionalFormatting>
  <conditionalFormatting sqref="A25:L27 A29:L29 A28:K28">
    <cfRule type="expression" dxfId="323" priority="249">
      <formula>OR($J$15=TRUE,$J$19=TRUE)</formula>
    </cfRule>
    <cfRule type="expression" dxfId="322" priority="328">
      <formula>OR($J$25=TRUE,$J$26=TRUE,$J$27=TRUE,$J$28=TRUE,$J$29=TRUE)</formula>
    </cfRule>
  </conditionalFormatting>
  <conditionalFormatting sqref="A30:L32 A33:K33">
    <cfRule type="expression" dxfId="321" priority="327">
      <formula>OR($J$30=TRUE,$J$31=TRUE,$J$32=TRUE,$J$33=TRUE)</formula>
    </cfRule>
  </conditionalFormatting>
  <conditionalFormatting sqref="A34:L37">
    <cfRule type="expression" dxfId="320" priority="248">
      <formula>$J$33=TRUE</formula>
    </cfRule>
    <cfRule type="expression" dxfId="319" priority="326">
      <formula>OR($J$34=TRUE,$J$35=TRUE,$J$36=TRUE,$J$37=TRUE)</formula>
    </cfRule>
  </conditionalFormatting>
  <conditionalFormatting sqref="A39:L42 A38:J38">
    <cfRule type="expression" dxfId="318" priority="325">
      <formula>OR($J$38=TRUE,$J$39=TRUE,$J$40=TRUE,$J$41=TRUE,$J$42=TRUE)</formula>
    </cfRule>
  </conditionalFormatting>
  <conditionalFormatting sqref="A43:L46">
    <cfRule type="expression" dxfId="317" priority="324">
      <formula>OR($J$43=TRUE,$J$44=TRUE,$J$45=TRUE,$J$46=TRUE)</formula>
    </cfRule>
  </conditionalFormatting>
  <conditionalFormatting sqref="A47:L51">
    <cfRule type="expression" dxfId="316" priority="323">
      <formula>$J$47&lt;&gt;""</formula>
    </cfRule>
  </conditionalFormatting>
  <conditionalFormatting sqref="A53:L54 A52:J52">
    <cfRule type="expression" dxfId="315" priority="322">
      <formula>OR($J$52=TRUE,$J$53=TRUE,$J$54=TRUE)</formula>
    </cfRule>
  </conditionalFormatting>
  <conditionalFormatting sqref="A55:L58 A59:J59">
    <cfRule type="expression" dxfId="314" priority="321">
      <formula>OR($J$55=TRUE,$J$56=TRUE,$J$57=TRUE,$J$58=TRUE,$J$59=TRUE)</formula>
    </cfRule>
  </conditionalFormatting>
  <conditionalFormatting sqref="A60:L62 A63:K63">
    <cfRule type="expression" dxfId="313" priority="246">
      <formula>OR($J$55=TRUE,$J$56=TRUE)</formula>
    </cfRule>
    <cfRule type="expression" dxfId="312" priority="320">
      <formula>OR($J$60=TRUE,$J$61=TRUE,$J$62=TRUE,$J$63=TRUE)</formula>
    </cfRule>
  </conditionalFormatting>
  <conditionalFormatting sqref="A64:L66">
    <cfRule type="expression" dxfId="311" priority="319">
      <formula>OR($J$64=TRUE,$J$65=TRUE,$J$66=TRUE)</formula>
    </cfRule>
  </conditionalFormatting>
  <conditionalFormatting sqref="A67:L68 A69:K69">
    <cfRule type="expression" dxfId="310" priority="318">
      <formula>OR($J$67=TRUE,$J$68=TRUE,$J$69=TRUE)</formula>
    </cfRule>
  </conditionalFormatting>
  <conditionalFormatting sqref="A71:L71 A70:K70">
    <cfRule type="expression" dxfId="309" priority="317">
      <formula>OR($J$70=TRUE,$J$71=TRUE)</formula>
    </cfRule>
  </conditionalFormatting>
  <conditionalFormatting sqref="A72:L75">
    <cfRule type="expression" dxfId="308" priority="316">
      <formula>OR($J$72=TRUE,$J$73=TRUE,$J$74=TRUE,$J$75=TRUE)</formula>
    </cfRule>
  </conditionalFormatting>
  <conditionalFormatting sqref="A76:L79">
    <cfRule type="expression" dxfId="307" priority="315">
      <formula>OR($J$76=TRUE,$J$77=TRUE,$J$78=TRUE,$J$79=TRUE)</formula>
    </cfRule>
  </conditionalFormatting>
  <conditionalFormatting sqref="A80:L83">
    <cfRule type="expression" dxfId="306" priority="314">
      <formula>OR($J$80=TRUE,$J$81=TRUE,$J$82=TRUE,$J$83=TRUE)</formula>
    </cfRule>
  </conditionalFormatting>
  <conditionalFormatting sqref="A84:L85">
    <cfRule type="expression" dxfId="305" priority="313">
      <formula>OR($J$84=TRUE,$J$85=TRUE)</formula>
    </cfRule>
  </conditionalFormatting>
  <conditionalFormatting sqref="A86:L90">
    <cfRule type="expression" dxfId="304" priority="312">
      <formula>OR($J$86=TRUE,$J$87=TRUE,$J$88=TRUE,$J$89=TRUE,$J$90=TRUE)</formula>
    </cfRule>
  </conditionalFormatting>
  <conditionalFormatting sqref="A91:L91">
    <cfRule type="expression" dxfId="303" priority="243">
      <formula>OR($J$86=TRUE,$J$90=TRUE)</formula>
    </cfRule>
    <cfRule type="expression" dxfId="302" priority="311">
      <formula>$J$91&lt;&gt;""</formula>
    </cfRule>
  </conditionalFormatting>
  <conditionalFormatting sqref="A92:L95">
    <cfRule type="expression" dxfId="301" priority="310">
      <formula>OR($J$92=TRUE,$J$93=TRUE,$J$94=TRUE,$J$95=TRUE)</formula>
    </cfRule>
  </conditionalFormatting>
  <conditionalFormatting sqref="A96:L99">
    <cfRule type="expression" dxfId="300" priority="309">
      <formula>OR($J$96=TRUE,$J$97=TRUE,$J$98=TRUE,$J$99=TRUE)</formula>
    </cfRule>
  </conditionalFormatting>
  <conditionalFormatting sqref="A100:L103">
    <cfRule type="expression" dxfId="299" priority="308">
      <formula>OR($J$100=TRUE,$J$101=TRUE,$J$102=TRUE,$J$103=TRUE)</formula>
    </cfRule>
  </conditionalFormatting>
  <conditionalFormatting sqref="A104:L106">
    <cfRule type="expression" dxfId="298" priority="307">
      <formula>OR($J$104=TRUE,$J$105=TRUE,$J$106=TRUE)</formula>
    </cfRule>
  </conditionalFormatting>
  <conditionalFormatting sqref="A107:L113">
    <cfRule type="expression" dxfId="297" priority="239">
      <formula>$J$113&lt;&gt;""</formula>
    </cfRule>
    <cfRule type="expression" dxfId="296" priority="242">
      <formula>OR($J$104=TRUE,$J$106=TRUE)</formula>
    </cfRule>
    <cfRule type="expression" dxfId="295" priority="306">
      <formula>OR($J$107=TRUE,$J$108=TRUE,$J$109=TRUE,$J$110=TRUE,$J$111=TRUE,$J$112=TRUE,$J$113=TRUE)</formula>
    </cfRule>
  </conditionalFormatting>
  <conditionalFormatting sqref="A114:L118">
    <cfRule type="expression" dxfId="294" priority="305">
      <formula>OR($J$114=TRUE,$J$115=TRUE,$J$116=TRUE,$J$117=TRUE,$J$118=TRUE)</formula>
    </cfRule>
  </conditionalFormatting>
  <conditionalFormatting sqref="A119:L123">
    <cfRule type="expression" dxfId="293" priority="304">
      <formula>OR($J$119=TRUE,$J$120=TRUE,$J$121=TRUE,$J$122=TRUE,$J$123=TRUE)</formula>
    </cfRule>
  </conditionalFormatting>
  <conditionalFormatting sqref="A124:L128">
    <cfRule type="expression" dxfId="292" priority="303">
      <formula>OR($J$124=TRUE,$J$125=TRUE,$J$126=TRUE,$J$127=TRUE,$J$128=TRUE)</formula>
    </cfRule>
  </conditionalFormatting>
  <conditionalFormatting sqref="A129:L133">
    <cfRule type="expression" dxfId="291" priority="302">
      <formula>OR($J$129=TRUE,$J$130=TRUE,$J$131=TRUE,$J$132=TRUE,$J$133=TRUE)</formula>
    </cfRule>
  </conditionalFormatting>
  <conditionalFormatting sqref="A134:L138">
    <cfRule type="expression" dxfId="290" priority="301">
      <formula>OR($J$134=TRUE,$J$135=TRUE,$J$136=TRUE,$J$137=TRUE,$J$138=TRUE)</formula>
    </cfRule>
  </conditionalFormatting>
  <conditionalFormatting sqref="A139:L139">
    <cfRule type="expression" dxfId="289" priority="300">
      <formula>$J$139&lt;&gt;""</formula>
    </cfRule>
  </conditionalFormatting>
  <conditionalFormatting sqref="A140:L144">
    <cfRule type="expression" dxfId="288" priority="299">
      <formula>OR($J$140=TRUE,$J$141=TRUE,$J$142=TRUE,$J$143=TRUE,$J$144=TRUE)</formula>
    </cfRule>
  </conditionalFormatting>
  <conditionalFormatting sqref="A145:L149">
    <cfRule type="expression" dxfId="287" priority="298">
      <formula>OR($J$145=TRUE,$J$146=TRUE,$J$147=TRUE,$J$148=TRUE,$J$149=TRUE)</formula>
    </cfRule>
  </conditionalFormatting>
  <conditionalFormatting sqref="A150:L154">
    <cfRule type="expression" dxfId="286" priority="297">
      <formula>OR($J$150=TRUE,$J$151=TRUE,$J$152=TRUE,$J$153=TRUE,$J$154=TRUE)</formula>
    </cfRule>
  </conditionalFormatting>
  <conditionalFormatting sqref="A155:L155">
    <cfRule type="expression" dxfId="285" priority="296">
      <formula>$J$155&lt;&gt;""</formula>
    </cfRule>
  </conditionalFormatting>
  <conditionalFormatting sqref="A156:L160">
    <cfRule type="expression" dxfId="284" priority="295">
      <formula>OR($J$156=TRUE,$J$157=TRUE,$J$158=TRUE,$J$159=TRUE,$J$160=TRUE)</formula>
    </cfRule>
  </conditionalFormatting>
  <conditionalFormatting sqref="A161:L161">
    <cfRule type="expression" dxfId="283" priority="58">
      <formula>OR($J$157=TRUE,$J$158=TRUE,$J$159=TRUE)</formula>
    </cfRule>
    <cfRule type="expression" dxfId="282" priority="294">
      <formula>$J$161&lt;&gt;""</formula>
    </cfRule>
  </conditionalFormatting>
  <conditionalFormatting sqref="A162:L162">
    <cfRule type="expression" dxfId="281" priority="293">
      <formula>$J$162&lt;&gt;""</formula>
    </cfRule>
  </conditionalFormatting>
  <conditionalFormatting sqref="A163:L163">
    <cfRule type="expression" dxfId="280" priority="56">
      <formula>$J$156=TRUE</formula>
    </cfRule>
    <cfRule type="expression" dxfId="279" priority="292">
      <formula>$J$163&lt;&gt;""</formula>
    </cfRule>
  </conditionalFormatting>
  <conditionalFormatting sqref="A164:L168">
    <cfRule type="expression" dxfId="278" priority="291">
      <formula>OR($J$164=TRUE,$J$165=TRUE,$J$166=TRUE,$J$167=TRUE,$J$168=TRUE)</formula>
    </cfRule>
  </conditionalFormatting>
  <conditionalFormatting sqref="A169:L169">
    <cfRule type="expression" dxfId="277" priority="55">
      <formula>OR($J$165=TRUE,$J$166=TRUE,$J$167=TRUE)</formula>
    </cfRule>
    <cfRule type="expression" dxfId="276" priority="290">
      <formula>$J$169&lt;&gt;""</formula>
    </cfRule>
  </conditionalFormatting>
  <conditionalFormatting sqref="A170:L170">
    <cfRule type="expression" dxfId="275" priority="289">
      <formula>$J$170&lt;&gt;""</formula>
    </cfRule>
  </conditionalFormatting>
  <conditionalFormatting sqref="A171:L171">
    <cfRule type="expression" dxfId="274" priority="54">
      <formula>$J$164=TRUE</formula>
    </cfRule>
    <cfRule type="expression" dxfId="273" priority="288">
      <formula>$J$171&lt;&gt;""</formula>
    </cfRule>
  </conditionalFormatting>
  <conditionalFormatting sqref="A172:L175">
    <cfRule type="expression" dxfId="272" priority="287">
      <formula>OR($J$172=TRUE,$J$173=TRUE,$J$174=TRUE,$J$175=TRUE)</formula>
    </cfRule>
  </conditionalFormatting>
  <conditionalFormatting sqref="A176:L179">
    <cfRule type="expression" dxfId="271" priority="286">
      <formula>OR($J$176=TRUE,$J$177=TRUE,$J$178=TRUE,$J$179=TRUE)</formula>
    </cfRule>
  </conditionalFormatting>
  <conditionalFormatting sqref="A180:L182">
    <cfRule type="expression" dxfId="270" priority="285">
      <formula>OR($J$180=TRUE,$J$181=TRUE,$J$182=TRUE)</formula>
    </cfRule>
  </conditionalFormatting>
  <conditionalFormatting sqref="A183:L185">
    <cfRule type="expression" dxfId="269" priority="241">
      <formula>OR($J$180=TRUE,$J$182=TRUE)</formula>
    </cfRule>
    <cfRule type="expression" dxfId="268" priority="284">
      <formula>OR($J$183=TRUE,$J$184=TRUE,$J$185=TRUE)</formula>
    </cfRule>
  </conditionalFormatting>
  <conditionalFormatting sqref="K2">
    <cfRule type="expression" dxfId="267" priority="279">
      <formula>AND($J$2=TRUE,$K$2="")</formula>
    </cfRule>
  </conditionalFormatting>
  <conditionalFormatting sqref="K3">
    <cfRule type="expression" dxfId="266" priority="278">
      <formula>AND($J$3=TRUE,$K$3="")</formula>
    </cfRule>
  </conditionalFormatting>
  <conditionalFormatting sqref="K4">
    <cfRule type="expression" dxfId="265" priority="277">
      <formula>AND($J$4=TRUE,$K$4="")</formula>
    </cfRule>
  </conditionalFormatting>
  <conditionalFormatting sqref="K5">
    <cfRule type="expression" dxfId="264" priority="276">
      <formula>AND($J$5=TRUE,$K$5="")</formula>
    </cfRule>
  </conditionalFormatting>
  <conditionalFormatting sqref="K6">
    <cfRule type="expression" dxfId="263" priority="275">
      <formula>AND($J$6=TRUE,$K$6="")</formula>
    </cfRule>
  </conditionalFormatting>
  <conditionalFormatting sqref="K7">
    <cfRule type="expression" dxfId="262" priority="274">
      <formula>AND($J$7=TRUE,$K$7="")</formula>
    </cfRule>
  </conditionalFormatting>
  <conditionalFormatting sqref="K8">
    <cfRule type="expression" dxfId="261" priority="273">
      <formula>AND($J$8=TRUE,$K$8="")</formula>
    </cfRule>
  </conditionalFormatting>
  <conditionalFormatting sqref="K9">
    <cfRule type="expression" dxfId="260" priority="272">
      <formula>AND($J$9=TRUE,$K$9="")</formula>
    </cfRule>
  </conditionalFormatting>
  <conditionalFormatting sqref="K10">
    <cfRule type="expression" dxfId="259" priority="271">
      <formula>AND($J$10=TRUE,$K$10="")</formula>
    </cfRule>
  </conditionalFormatting>
  <conditionalFormatting sqref="K12">
    <cfRule type="expression" dxfId="258" priority="269">
      <formula>AND($J$12=TRUE,$K$12="")</formula>
    </cfRule>
  </conditionalFormatting>
  <conditionalFormatting sqref="K13">
    <cfRule type="expression" dxfId="257" priority="268">
      <formula>AND($J$13=TRUE,$K$13="")</formula>
    </cfRule>
  </conditionalFormatting>
  <conditionalFormatting sqref="K14">
    <cfRule type="expression" dxfId="256" priority="267">
      <formula>AND($J$14=TRUE,$K$14="")</formula>
    </cfRule>
  </conditionalFormatting>
  <conditionalFormatting sqref="K15">
    <cfRule type="expression" dxfId="255" priority="266">
      <formula>AND($J$15=TRUE,$K$15="")</formula>
    </cfRule>
  </conditionalFormatting>
  <conditionalFormatting sqref="K16">
    <cfRule type="expression" dxfId="254" priority="265">
      <formula>AND($J$16=TRUE,$K$16="")</formula>
    </cfRule>
  </conditionalFormatting>
  <conditionalFormatting sqref="K17">
    <cfRule type="expression" dxfId="253" priority="264">
      <formula>AND($J$17=TRUE,$K$17="")</formula>
    </cfRule>
  </conditionalFormatting>
  <conditionalFormatting sqref="K18">
    <cfRule type="expression" dxfId="252" priority="263">
      <formula>AND($J$18=TRUE,$K$18="")</formula>
    </cfRule>
  </conditionalFormatting>
  <conditionalFormatting sqref="K19">
    <cfRule type="expression" dxfId="251" priority="262">
      <formula>AND($J$19=TRUE,$K$19="")</formula>
    </cfRule>
  </conditionalFormatting>
  <conditionalFormatting sqref="K20">
    <cfRule type="expression" dxfId="250" priority="261">
      <formula>AND($J$20=TRUE,$K$20="")</formula>
    </cfRule>
  </conditionalFormatting>
  <conditionalFormatting sqref="K21">
    <cfRule type="expression" dxfId="249" priority="260">
      <formula>AND($J$21=TRUE,$K$21="")</formula>
    </cfRule>
  </conditionalFormatting>
  <conditionalFormatting sqref="K22">
    <cfRule type="expression" dxfId="248" priority="259">
      <formula>AND($J$22=TRUE,$K$22="")</formula>
    </cfRule>
  </conditionalFormatting>
  <conditionalFormatting sqref="K23">
    <cfRule type="expression" dxfId="247" priority="258">
      <formula>AND($J$23=TRUE,$K$23="")</formula>
    </cfRule>
  </conditionalFormatting>
  <conditionalFormatting sqref="K24">
    <cfRule type="expression" dxfId="246" priority="257">
      <formula>AND($J$24=TRUE,$K$24="")</formula>
    </cfRule>
  </conditionalFormatting>
  <conditionalFormatting sqref="K25">
    <cfRule type="expression" dxfId="245" priority="256">
      <formula>AND($J$25=TRUE,$K$25="")</formula>
    </cfRule>
  </conditionalFormatting>
  <conditionalFormatting sqref="K26">
    <cfRule type="expression" dxfId="244" priority="255">
      <formula>AND($J$26=TRUE,$K$26="")</formula>
    </cfRule>
  </conditionalFormatting>
  <conditionalFormatting sqref="K27">
    <cfRule type="expression" dxfId="243" priority="254">
      <formula>AND($J$27=TRUE,$K$27="")</formula>
    </cfRule>
  </conditionalFormatting>
  <conditionalFormatting sqref="K28">
    <cfRule type="expression" dxfId="242" priority="253">
      <formula>AND($J$28=TRUE,$K$28="")</formula>
    </cfRule>
  </conditionalFormatting>
  <conditionalFormatting sqref="K29">
    <cfRule type="expression" dxfId="241" priority="252">
      <formula>AND($J$29=TRUE,$K$29="")</formula>
    </cfRule>
  </conditionalFormatting>
  <conditionalFormatting sqref="A30:L32 A53:L58 A114:L155 A34:L37 A33:K33 A52:J52 A60:L62 A59:J59 A64:L68 A63:K63 A71:L91 A69:K70">
    <cfRule type="expression" dxfId="240" priority="251">
      <formula>OR($J$2=TRUE,$J$9=TRUE)</formula>
    </cfRule>
  </conditionalFormatting>
  <conditionalFormatting sqref="A43:L51">
    <cfRule type="expression" dxfId="239" priority="247">
      <formula>$J$38=TRUE</formula>
    </cfRule>
  </conditionalFormatting>
  <conditionalFormatting sqref="A72:L83">
    <cfRule type="expression" dxfId="238" priority="245">
      <formula>$J$71=TRUE</formula>
    </cfRule>
  </conditionalFormatting>
  <conditionalFormatting sqref="A76:L83">
    <cfRule type="expression" dxfId="237" priority="244">
      <formula>$J$72=TRUE</formula>
    </cfRule>
  </conditionalFormatting>
  <conditionalFormatting sqref="K30">
    <cfRule type="expression" dxfId="236" priority="238">
      <formula>AND($J$30=TRUE,$K$30="")</formula>
    </cfRule>
  </conditionalFormatting>
  <conditionalFormatting sqref="K31">
    <cfRule type="expression" dxfId="235" priority="237">
      <formula>AND($J$31=TRUE,$K$31="")</formula>
    </cfRule>
  </conditionalFormatting>
  <conditionalFormatting sqref="K32">
    <cfRule type="expression" dxfId="234" priority="236">
      <formula>AND($J$32=TRUE,$K$32="")</formula>
    </cfRule>
  </conditionalFormatting>
  <conditionalFormatting sqref="K33">
    <cfRule type="expression" dxfId="233" priority="235">
      <formula>AND($J$33=TRUE,$K$33="")</formula>
    </cfRule>
  </conditionalFormatting>
  <conditionalFormatting sqref="K34">
    <cfRule type="expression" dxfId="232" priority="234">
      <formula>AND($J$34=TRUE,$K$34="")</formula>
    </cfRule>
  </conditionalFormatting>
  <conditionalFormatting sqref="K35">
    <cfRule type="expression" dxfId="231" priority="233">
      <formula>AND($J$35=TRUE,$K$35="")</formula>
    </cfRule>
  </conditionalFormatting>
  <conditionalFormatting sqref="K36">
    <cfRule type="expression" dxfId="230" priority="232">
      <formula>AND($J$36=TRUE,$K$36="")</formula>
    </cfRule>
  </conditionalFormatting>
  <conditionalFormatting sqref="K37">
    <cfRule type="expression" dxfId="229" priority="231">
      <formula>AND($J$37=TRUE,$K$37="")</formula>
    </cfRule>
  </conditionalFormatting>
  <conditionalFormatting sqref="K39">
    <cfRule type="expression" dxfId="228" priority="229">
      <formula>AND($J$39=TRUE,$K$39="")</formula>
    </cfRule>
  </conditionalFormatting>
  <conditionalFormatting sqref="K40">
    <cfRule type="expression" dxfId="227" priority="228">
      <formula>AND($J$40=TRUE,$K$40="")</formula>
    </cfRule>
  </conditionalFormatting>
  <conditionalFormatting sqref="K41">
    <cfRule type="expression" dxfId="226" priority="227">
      <formula>AND($J$41=TRUE,$K$41="")</formula>
    </cfRule>
  </conditionalFormatting>
  <conditionalFormatting sqref="K42">
    <cfRule type="expression" dxfId="225" priority="226">
      <formula>AND($J$42=TRUE,$K$42="")</formula>
    </cfRule>
  </conditionalFormatting>
  <conditionalFormatting sqref="K43">
    <cfRule type="expression" dxfId="224" priority="225">
      <formula>AND($J$43=TRUE,$K$43="")</formula>
    </cfRule>
  </conditionalFormatting>
  <conditionalFormatting sqref="K44">
    <cfRule type="expression" dxfId="223" priority="224">
      <formula>AND($J$44=TRUE,$K$44="")</formula>
    </cfRule>
  </conditionalFormatting>
  <conditionalFormatting sqref="K45">
    <cfRule type="expression" dxfId="222" priority="223">
      <formula>AND($J$45=TRUE,$K$45="")</formula>
    </cfRule>
  </conditionalFormatting>
  <conditionalFormatting sqref="K46">
    <cfRule type="expression" dxfId="221" priority="222">
      <formula>AND($J$46=TRUE,$K$46="")</formula>
    </cfRule>
  </conditionalFormatting>
  <conditionalFormatting sqref="K53">
    <cfRule type="expression" dxfId="220" priority="220">
      <formula>AND($J$53=TRUE,$K$53="")</formula>
    </cfRule>
  </conditionalFormatting>
  <conditionalFormatting sqref="K54">
    <cfRule type="expression" dxfId="219" priority="219">
      <formula>AND($J$54=TRUE,$K$54="")</formula>
    </cfRule>
  </conditionalFormatting>
  <conditionalFormatting sqref="K55">
    <cfRule type="expression" dxfId="218" priority="218">
      <formula>AND($J$55=TRUE,$K$55="")</formula>
    </cfRule>
  </conditionalFormatting>
  <conditionalFormatting sqref="K56">
    <cfRule type="expression" dxfId="217" priority="217">
      <formula>AND($J$56=TRUE,$K$56="")</formula>
    </cfRule>
  </conditionalFormatting>
  <conditionalFormatting sqref="K57">
    <cfRule type="expression" dxfId="216" priority="216">
      <formula>AND($J$57=TRUE,$K$57="")</formula>
    </cfRule>
  </conditionalFormatting>
  <conditionalFormatting sqref="K58">
    <cfRule type="expression" dxfId="215" priority="215">
      <formula>AND($J$58=TRUE,$K$58="")</formula>
    </cfRule>
  </conditionalFormatting>
  <conditionalFormatting sqref="K60">
    <cfRule type="expression" dxfId="214" priority="213">
      <formula>AND($J$60=TRUE,$K$60="")</formula>
    </cfRule>
  </conditionalFormatting>
  <conditionalFormatting sqref="K61">
    <cfRule type="expression" dxfId="213" priority="212">
      <formula>AND($J$61=TRUE,$K$61="")</formula>
    </cfRule>
  </conditionalFormatting>
  <conditionalFormatting sqref="K62">
    <cfRule type="expression" dxfId="212" priority="211">
      <formula>AND($J$62=TRUE,$K$62="")</formula>
    </cfRule>
  </conditionalFormatting>
  <conditionalFormatting sqref="K63">
    <cfRule type="expression" dxfId="211" priority="210">
      <formula>AND($J$63=TRUE,$K$63="")</formula>
    </cfRule>
  </conditionalFormatting>
  <conditionalFormatting sqref="K64">
    <cfRule type="expression" dxfId="210" priority="209">
      <formula>AND($J$64=TRUE,$K$64="")</formula>
    </cfRule>
  </conditionalFormatting>
  <conditionalFormatting sqref="K65">
    <cfRule type="expression" dxfId="209" priority="208">
      <formula>AND($J$65=TRUE,$K$65="")</formula>
    </cfRule>
  </conditionalFormatting>
  <conditionalFormatting sqref="K66">
    <cfRule type="expression" dxfId="208" priority="207">
      <formula>AND($J$66=TRUE,$K$66="")</formula>
    </cfRule>
  </conditionalFormatting>
  <conditionalFormatting sqref="K67">
    <cfRule type="expression" dxfId="207" priority="206">
      <formula>AND($J$67=TRUE,$K$67="")</formula>
    </cfRule>
  </conditionalFormatting>
  <conditionalFormatting sqref="K68">
    <cfRule type="expression" dxfId="206" priority="205">
      <formula>AND($J$68=TRUE,$K$68="")</formula>
    </cfRule>
  </conditionalFormatting>
  <conditionalFormatting sqref="K69">
    <cfRule type="expression" dxfId="205" priority="204">
      <formula>AND($J$69=TRUE,$K$69="")</formula>
    </cfRule>
  </conditionalFormatting>
  <conditionalFormatting sqref="K70">
    <cfRule type="expression" dxfId="204" priority="203">
      <formula>AND($J$70=TRUE,$K$70="")</formula>
    </cfRule>
  </conditionalFormatting>
  <conditionalFormatting sqref="K71">
    <cfRule type="expression" dxfId="203" priority="202">
      <formula>AND($J$71=TRUE,$K$71="")</formula>
    </cfRule>
  </conditionalFormatting>
  <conditionalFormatting sqref="K72">
    <cfRule type="expression" dxfId="202" priority="201">
      <formula>AND($J$72=TRUE,$K$72="")</formula>
    </cfRule>
  </conditionalFormatting>
  <conditionalFormatting sqref="K73">
    <cfRule type="expression" dxfId="201" priority="200">
      <formula>AND($J$73=TRUE,$K$73="")</formula>
    </cfRule>
  </conditionalFormatting>
  <conditionalFormatting sqref="K74">
    <cfRule type="expression" dxfId="200" priority="199">
      <formula>AND($J$74=TRUE,$K$74="")</formula>
    </cfRule>
  </conditionalFormatting>
  <conditionalFormatting sqref="K75">
    <cfRule type="expression" dxfId="199" priority="198">
      <formula>AND($J$75=TRUE,$K$75="")</formula>
    </cfRule>
  </conditionalFormatting>
  <conditionalFormatting sqref="K76">
    <cfRule type="expression" dxfId="198" priority="197">
      <formula>AND($J$76=TRUE,$K$76="")</formula>
    </cfRule>
  </conditionalFormatting>
  <conditionalFormatting sqref="K77">
    <cfRule type="expression" dxfId="197" priority="196">
      <formula>AND($J$77=TRUE,$K$77="")</formula>
    </cfRule>
  </conditionalFormatting>
  <conditionalFormatting sqref="K78">
    <cfRule type="expression" dxfId="196" priority="195">
      <formula>AND($J$78=TRUE,$K$78="")</formula>
    </cfRule>
  </conditionalFormatting>
  <conditionalFormatting sqref="K79">
    <cfRule type="expression" dxfId="195" priority="194">
      <formula>AND($J$79=TRUE,$K$79="")</formula>
    </cfRule>
  </conditionalFormatting>
  <conditionalFormatting sqref="K80">
    <cfRule type="expression" dxfId="194" priority="193">
      <formula>AND($J$80=TRUE,$K$80="")</formula>
    </cfRule>
  </conditionalFormatting>
  <conditionalFormatting sqref="K81">
    <cfRule type="expression" dxfId="193" priority="192">
      <formula>AND($J$81=TRUE,$K$81="")</formula>
    </cfRule>
  </conditionalFormatting>
  <conditionalFormatting sqref="K82">
    <cfRule type="expression" dxfId="192" priority="191">
      <formula>AND($J$82=TRUE,$K$82="")</formula>
    </cfRule>
  </conditionalFormatting>
  <conditionalFormatting sqref="K83">
    <cfRule type="expression" dxfId="191" priority="190">
      <formula>AND($J$83=TRUE,$K$83="")</formula>
    </cfRule>
  </conditionalFormatting>
  <conditionalFormatting sqref="K84">
    <cfRule type="expression" dxfId="190" priority="189">
      <formula>AND($J$84=TRUE,$K$84="")</formula>
    </cfRule>
  </conditionalFormatting>
  <conditionalFormatting sqref="K85">
    <cfRule type="expression" dxfId="189" priority="188">
      <formula>AND($J$85=TRUE,$K$85="")</formula>
    </cfRule>
  </conditionalFormatting>
  <conditionalFormatting sqref="K86">
    <cfRule type="expression" dxfId="188" priority="187">
      <formula>AND($J$86=TRUE,$K$86="")</formula>
    </cfRule>
  </conditionalFormatting>
  <conditionalFormatting sqref="K87">
    <cfRule type="expression" dxfId="187" priority="186">
      <formula>AND($J$87=TRUE,$K$87="")</formula>
    </cfRule>
  </conditionalFormatting>
  <conditionalFormatting sqref="K88">
    <cfRule type="expression" dxfId="186" priority="185">
      <formula>AND($J$88=TRUE,$K$88="")</formula>
    </cfRule>
  </conditionalFormatting>
  <conditionalFormatting sqref="K89">
    <cfRule type="expression" dxfId="185" priority="184">
      <formula>AND($J$89=TRUE,$K$89="")</formula>
    </cfRule>
  </conditionalFormatting>
  <conditionalFormatting sqref="K90">
    <cfRule type="expression" dxfId="184" priority="183">
      <formula>AND($J$90=TRUE,$K$90="")</formula>
    </cfRule>
  </conditionalFormatting>
  <conditionalFormatting sqref="K92">
    <cfRule type="expression" dxfId="183" priority="179">
      <formula>AND($J$92=TRUE,$K$92="")</formula>
    </cfRule>
  </conditionalFormatting>
  <conditionalFormatting sqref="K93">
    <cfRule type="expression" dxfId="182" priority="178">
      <formula>AND($J$93=TRUE,$K$93="")</formula>
    </cfRule>
  </conditionalFormatting>
  <conditionalFormatting sqref="K94">
    <cfRule type="expression" dxfId="181" priority="177">
      <formula>AND($J$94=TRUE,$K$94="")</formula>
    </cfRule>
  </conditionalFormatting>
  <conditionalFormatting sqref="K95">
    <cfRule type="expression" dxfId="180" priority="176">
      <formula>AND($J$95=TRUE,$K$95="")</formula>
    </cfRule>
  </conditionalFormatting>
  <conditionalFormatting sqref="K96">
    <cfRule type="expression" dxfId="179" priority="175">
      <formula>AND($J$96=TRUE,$K$96="")</formula>
    </cfRule>
  </conditionalFormatting>
  <conditionalFormatting sqref="K97">
    <cfRule type="expression" dxfId="178" priority="174">
      <formula>AND($J$97=TRUE,$K$97="")</formula>
    </cfRule>
  </conditionalFormatting>
  <conditionalFormatting sqref="K98">
    <cfRule type="expression" dxfId="177" priority="173">
      <formula>AND($J$98=TRUE,$K$98="")</formula>
    </cfRule>
  </conditionalFormatting>
  <conditionalFormatting sqref="K99">
    <cfRule type="expression" dxfId="176" priority="172">
      <formula>AND($J$99=TRUE,$K$99="")</formula>
    </cfRule>
  </conditionalFormatting>
  <conditionalFormatting sqref="K100">
    <cfRule type="expression" dxfId="175" priority="171">
      <formula>AND($J$100=TRUE,$K$100="")</formula>
    </cfRule>
  </conditionalFormatting>
  <conditionalFormatting sqref="K101">
    <cfRule type="expression" dxfId="174" priority="170">
      <formula>AND($J$101=TRUE,$K$101="")</formula>
    </cfRule>
  </conditionalFormatting>
  <conditionalFormatting sqref="K102">
    <cfRule type="expression" dxfId="173" priority="169">
      <formula>AND($J$102=TRUE,$K$102="")</formula>
    </cfRule>
  </conditionalFormatting>
  <conditionalFormatting sqref="K103">
    <cfRule type="expression" dxfId="172" priority="168">
      <formula>AND($J$103=TRUE,$K$103="")</formula>
    </cfRule>
  </conditionalFormatting>
  <conditionalFormatting sqref="K104">
    <cfRule type="expression" dxfId="171" priority="167">
      <formula>AND($J$104=TRUE,$K$104="")</formula>
    </cfRule>
  </conditionalFormatting>
  <conditionalFormatting sqref="K105">
    <cfRule type="expression" dxfId="170" priority="166">
      <formula>AND($J$105=TRUE,$K$105="")</formula>
    </cfRule>
  </conditionalFormatting>
  <conditionalFormatting sqref="K106">
    <cfRule type="expression" dxfId="169" priority="165">
      <formula>AND($J$106=TRUE,$K$106="")</formula>
    </cfRule>
  </conditionalFormatting>
  <conditionalFormatting sqref="K107">
    <cfRule type="expression" dxfId="168" priority="164">
      <formula>AND($J$107=TRUE,$K$107="")</formula>
    </cfRule>
  </conditionalFormatting>
  <conditionalFormatting sqref="K108">
    <cfRule type="expression" dxfId="167" priority="163">
      <formula>AND($J$108=TRUE,$K$108="")</formula>
    </cfRule>
  </conditionalFormatting>
  <conditionalFormatting sqref="K109">
    <cfRule type="expression" dxfId="166" priority="162">
      <formula>AND($J$109=TRUE,$K$109="")</formula>
    </cfRule>
  </conditionalFormatting>
  <conditionalFormatting sqref="K110">
    <cfRule type="expression" dxfId="165" priority="161">
      <formula>AND($J$110=TRUE,$K$110="")</formula>
    </cfRule>
  </conditionalFormatting>
  <conditionalFormatting sqref="K111">
    <cfRule type="expression" dxfId="164" priority="160">
      <formula>AND($J$111=TRUE,$K$111="")</formula>
    </cfRule>
  </conditionalFormatting>
  <conditionalFormatting sqref="K112">
    <cfRule type="expression" dxfId="163" priority="159">
      <formula>AND($J$112=TRUE,$K$112="")</formula>
    </cfRule>
  </conditionalFormatting>
  <conditionalFormatting sqref="K114">
    <cfRule type="expression" dxfId="162" priority="158">
      <formula>AND($J$114=TRUE,$K$114="")</formula>
    </cfRule>
  </conditionalFormatting>
  <conditionalFormatting sqref="K115">
    <cfRule type="expression" dxfId="161" priority="157">
      <formula>AND($J$115=TRUE,$K$115="")</formula>
    </cfRule>
  </conditionalFormatting>
  <conditionalFormatting sqref="K116">
    <cfRule type="expression" dxfId="160" priority="156">
      <formula>AND($J$116=TRUE,$K$116="")</formula>
    </cfRule>
  </conditionalFormatting>
  <conditionalFormatting sqref="K117">
    <cfRule type="expression" dxfId="159" priority="155">
      <formula>AND($J$117=TRUE,$K$117="")</formula>
    </cfRule>
  </conditionalFormatting>
  <conditionalFormatting sqref="K118">
    <cfRule type="expression" dxfId="158" priority="154">
      <formula>AND($J$118=TRUE,$K$118="")</formula>
    </cfRule>
  </conditionalFormatting>
  <conditionalFormatting sqref="K119">
    <cfRule type="expression" dxfId="157" priority="153">
      <formula>AND($J$119=TRUE,$K$119="")</formula>
    </cfRule>
  </conditionalFormatting>
  <conditionalFormatting sqref="K120">
    <cfRule type="expression" dxfId="156" priority="151">
      <formula>AND($J$120=TRUE,$K$120="")</formula>
    </cfRule>
    <cfRule type="expression" dxfId="155" priority="152">
      <formula>AND($J$120=TRUE,$K$120="")</formula>
    </cfRule>
  </conditionalFormatting>
  <conditionalFormatting sqref="K121">
    <cfRule type="expression" dxfId="154" priority="150">
      <formula>AND($J$121=TRUE,$K$121="")</formula>
    </cfRule>
  </conditionalFormatting>
  <conditionalFormatting sqref="K122">
    <cfRule type="expression" dxfId="153" priority="149">
      <formula>AND($J$122=TRUE,$K$122="")</formula>
    </cfRule>
  </conditionalFormatting>
  <conditionalFormatting sqref="K123">
    <cfRule type="expression" dxfId="152" priority="148">
      <formula>AND($J$123=TRUE,$K$123="")</formula>
    </cfRule>
  </conditionalFormatting>
  <conditionalFormatting sqref="K124">
    <cfRule type="expression" dxfId="151" priority="147">
      <formula>AND($J$124=TRUE,$K$124="")</formula>
    </cfRule>
  </conditionalFormatting>
  <conditionalFormatting sqref="K125">
    <cfRule type="expression" dxfId="150" priority="146">
      <formula>AND($J$125=TRUE,$K$125="")</formula>
    </cfRule>
  </conditionalFormatting>
  <conditionalFormatting sqref="K126">
    <cfRule type="expression" dxfId="149" priority="145">
      <formula>AND($J$126=TRUE,$K$126="")</formula>
    </cfRule>
  </conditionalFormatting>
  <conditionalFormatting sqref="K127">
    <cfRule type="expression" dxfId="148" priority="144">
      <formula>AND($J$127=TRUE,$K$127="")</formula>
    </cfRule>
  </conditionalFormatting>
  <conditionalFormatting sqref="K128">
    <cfRule type="expression" dxfId="147" priority="143">
      <formula>AND($J$128=TRUE,$K$128="")</formula>
    </cfRule>
  </conditionalFormatting>
  <conditionalFormatting sqref="K129">
    <cfRule type="expression" dxfId="146" priority="142">
      <formula>AND($J$129=TRUE,$K$129="")</formula>
    </cfRule>
  </conditionalFormatting>
  <conditionalFormatting sqref="K130">
    <cfRule type="expression" dxfId="145" priority="141">
      <formula>AND($J$130=TRUE,$K$130="")</formula>
    </cfRule>
  </conditionalFormatting>
  <conditionalFormatting sqref="K131">
    <cfRule type="expression" dxfId="144" priority="140">
      <formula>AND($J$131=TRUE,$K$131="")</formula>
    </cfRule>
  </conditionalFormatting>
  <conditionalFormatting sqref="K132">
    <cfRule type="expression" dxfId="143" priority="139">
      <formula>AND($J$132=TRUE,$K$132="")</formula>
    </cfRule>
  </conditionalFormatting>
  <conditionalFormatting sqref="K133">
    <cfRule type="expression" dxfId="142" priority="138">
      <formula>AND($J$133=TRUE,$K$133="")</formula>
    </cfRule>
  </conditionalFormatting>
  <conditionalFormatting sqref="K134">
    <cfRule type="expression" dxfId="141" priority="137">
      <formula>AND($J$134=TRUE,$K$134="")</formula>
    </cfRule>
  </conditionalFormatting>
  <conditionalFormatting sqref="K135">
    <cfRule type="expression" dxfId="140" priority="136">
      <formula>AND($J$135=TRUE,$K$135="")</formula>
    </cfRule>
  </conditionalFormatting>
  <conditionalFormatting sqref="K136">
    <cfRule type="expression" dxfId="139" priority="134">
      <formula>AND($J$136=TRUE,$K$136="")</formula>
    </cfRule>
  </conditionalFormatting>
  <conditionalFormatting sqref="K137">
    <cfRule type="expression" dxfId="138" priority="133">
      <formula>AND($J$137=TRUE,$K$137="")</formula>
    </cfRule>
  </conditionalFormatting>
  <conditionalFormatting sqref="K138">
    <cfRule type="expression" dxfId="137" priority="132">
      <formula>AND($J$138=TRUE,$K$138="")</formula>
    </cfRule>
  </conditionalFormatting>
  <conditionalFormatting sqref="K140">
    <cfRule type="expression" dxfId="136" priority="131">
      <formula>AND($J$140=TRUE,$K$140="")</formula>
    </cfRule>
  </conditionalFormatting>
  <conditionalFormatting sqref="K141">
    <cfRule type="expression" dxfId="135" priority="130">
      <formula>AND($J$141=TRUE,$K$141="")</formula>
    </cfRule>
  </conditionalFormatting>
  <conditionalFormatting sqref="K142">
    <cfRule type="expression" dxfId="134" priority="129">
      <formula>AND($J$142=TRUE,$K$142="")</formula>
    </cfRule>
  </conditionalFormatting>
  <conditionalFormatting sqref="K143">
    <cfRule type="expression" dxfId="133" priority="128">
      <formula>AND($J$143=TRUE,$K$143="")</formula>
    </cfRule>
  </conditionalFormatting>
  <conditionalFormatting sqref="K144">
    <cfRule type="expression" dxfId="132" priority="127">
      <formula>AND($J$144=TRUE,$K$144="")</formula>
    </cfRule>
  </conditionalFormatting>
  <conditionalFormatting sqref="K145">
    <cfRule type="expression" dxfId="131" priority="124">
      <formula>AND($J$145=TRUE,$K$145="")</formula>
    </cfRule>
  </conditionalFormatting>
  <conditionalFormatting sqref="K146">
    <cfRule type="expression" dxfId="130" priority="123">
      <formula>AND($J$146=TRUE,$K$146="")</formula>
    </cfRule>
  </conditionalFormatting>
  <conditionalFormatting sqref="K147">
    <cfRule type="expression" dxfId="129" priority="122">
      <formula>AND($J$147=TRUE,$K$147="")</formula>
    </cfRule>
  </conditionalFormatting>
  <conditionalFormatting sqref="K148">
    <cfRule type="expression" dxfId="128" priority="121">
      <formula>AND($J$148=TRUE,$K$148="")</formula>
    </cfRule>
  </conditionalFormatting>
  <conditionalFormatting sqref="K149">
    <cfRule type="expression" dxfId="127" priority="120">
      <formula>AND($J$149=TRUE,$K$149="")</formula>
    </cfRule>
  </conditionalFormatting>
  <conditionalFormatting sqref="K150">
    <cfRule type="expression" dxfId="126" priority="119">
      <formula>AND($J$150=TRUE,$K$150="")</formula>
    </cfRule>
  </conditionalFormatting>
  <conditionalFormatting sqref="K151">
    <cfRule type="expression" dxfId="125" priority="118">
      <formula>AND($J$151=TRUE,$K$151="")</formula>
    </cfRule>
  </conditionalFormatting>
  <conditionalFormatting sqref="K152">
    <cfRule type="expression" dxfId="124" priority="117">
      <formula>AND($J$152=TRUE,$K$152="")</formula>
    </cfRule>
  </conditionalFormatting>
  <conditionalFormatting sqref="K153">
    <cfRule type="expression" dxfId="123" priority="116">
      <formula>AND($J$153=TRUE,$K$153="")</formula>
    </cfRule>
  </conditionalFormatting>
  <conditionalFormatting sqref="K154">
    <cfRule type="expression" dxfId="122" priority="115">
      <formula>AND($J$154=TRUE,$K$154="")</formula>
    </cfRule>
  </conditionalFormatting>
  <conditionalFormatting sqref="K156">
    <cfRule type="expression" dxfId="121" priority="114">
      <formula>AND($J$156=TRUE,$K$156="")</formula>
    </cfRule>
  </conditionalFormatting>
  <conditionalFormatting sqref="K157">
    <cfRule type="expression" dxfId="120" priority="113">
      <formula>AND($J$157=TRUE,$K$157="")</formula>
    </cfRule>
  </conditionalFormatting>
  <conditionalFormatting sqref="K158">
    <cfRule type="expression" dxfId="119" priority="112">
      <formula>AND($J$158=TRUE,$K$158="")</formula>
    </cfRule>
  </conditionalFormatting>
  <conditionalFormatting sqref="K159">
    <cfRule type="expression" dxfId="118" priority="111">
      <formula>AND($J$159=TRUE,$K$159="")</formula>
    </cfRule>
  </conditionalFormatting>
  <conditionalFormatting sqref="K160">
    <cfRule type="expression" dxfId="117" priority="110">
      <formula>AND($J$160=TRUE,$K$160="")</formula>
    </cfRule>
  </conditionalFormatting>
  <conditionalFormatting sqref="K164">
    <cfRule type="expression" dxfId="116" priority="109">
      <formula>AND($J$164=TRUE,$K$164="")</formula>
    </cfRule>
  </conditionalFormatting>
  <conditionalFormatting sqref="K165">
    <cfRule type="expression" dxfId="115" priority="108">
      <formula>AND($J$165=TRUE,$K$165="")</formula>
    </cfRule>
  </conditionalFormatting>
  <conditionalFormatting sqref="K166">
    <cfRule type="expression" dxfId="114" priority="107">
      <formula>AND($J$166=TRUE,$K$166="")</formula>
    </cfRule>
  </conditionalFormatting>
  <conditionalFormatting sqref="K167">
    <cfRule type="expression" dxfId="113" priority="106">
      <formula>AND($J$167=TRUE,$K$167="")</formula>
    </cfRule>
  </conditionalFormatting>
  <conditionalFormatting sqref="K168">
    <cfRule type="expression" dxfId="112" priority="105">
      <formula>AND($J$168=TRUE,$K$168="")</formula>
    </cfRule>
  </conditionalFormatting>
  <conditionalFormatting sqref="K172">
    <cfRule type="expression" dxfId="111" priority="104">
      <formula>AND($J$172=TRUE,$K$172="")</formula>
    </cfRule>
  </conditionalFormatting>
  <conditionalFormatting sqref="K173">
    <cfRule type="expression" dxfId="110" priority="103">
      <formula>AND($J$173=TRUE,$K$173="")</formula>
    </cfRule>
  </conditionalFormatting>
  <conditionalFormatting sqref="K174">
    <cfRule type="expression" dxfId="109" priority="102">
      <formula>AND($J$174=TRUE,$K$174="")</formula>
    </cfRule>
  </conditionalFormatting>
  <conditionalFormatting sqref="K175">
    <cfRule type="expression" dxfId="108" priority="101">
      <formula>AND($J$175=TRUE,$K$175="")</formula>
    </cfRule>
  </conditionalFormatting>
  <conditionalFormatting sqref="K176">
    <cfRule type="expression" dxfId="107" priority="100">
      <formula>AND($J$176=TRUE,$K$176="")</formula>
    </cfRule>
  </conditionalFormatting>
  <conditionalFormatting sqref="K177">
    <cfRule type="expression" dxfId="106" priority="99">
      <formula>AND($J$177=TRUE,$K$177="")</formula>
    </cfRule>
  </conditionalFormatting>
  <conditionalFormatting sqref="K178">
    <cfRule type="expression" dxfId="105" priority="98">
      <formula>AND($J$178=TRUE,$K$178="")</formula>
    </cfRule>
  </conditionalFormatting>
  <conditionalFormatting sqref="K179">
    <cfRule type="expression" dxfId="104" priority="97">
      <formula>AND($J$179=TRUE,$K$179="")</formula>
    </cfRule>
  </conditionalFormatting>
  <conditionalFormatting sqref="K180">
    <cfRule type="expression" dxfId="103" priority="96">
      <formula>AND($J$180=TRUE,$K$180="")</formula>
    </cfRule>
  </conditionalFormatting>
  <conditionalFormatting sqref="K181">
    <cfRule type="expression" dxfId="102" priority="95">
      <formula>AND($J$181=TRUE,$K$181="")</formula>
    </cfRule>
  </conditionalFormatting>
  <conditionalFormatting sqref="K182">
    <cfRule type="expression" dxfId="101" priority="94">
      <formula>AND($J$182=TRUE,$K$182="")</formula>
    </cfRule>
  </conditionalFormatting>
  <conditionalFormatting sqref="K183">
    <cfRule type="expression" dxfId="100" priority="93">
      <formula>AND($J$183=TRUE,$K$183="")</formula>
    </cfRule>
  </conditionalFormatting>
  <conditionalFormatting sqref="K184">
    <cfRule type="expression" dxfId="99" priority="92">
      <formula>AND($J$184=TRUE,$K$184="")</formula>
    </cfRule>
  </conditionalFormatting>
  <conditionalFormatting sqref="K185">
    <cfRule type="expression" dxfId="98" priority="91">
      <formula>AND($J$185=TRUE,$K$185="")</formula>
    </cfRule>
  </conditionalFormatting>
  <conditionalFormatting sqref="K47">
    <cfRule type="expression" dxfId="97" priority="80">
      <formula>AND($J$47&lt;&gt;"",$K$47="")</formula>
    </cfRule>
  </conditionalFormatting>
  <conditionalFormatting sqref="K48">
    <cfRule type="expression" dxfId="96" priority="79">
      <formula>AND($J$48&lt;&gt;"",$K$48="")</formula>
    </cfRule>
  </conditionalFormatting>
  <conditionalFormatting sqref="K49">
    <cfRule type="expression" dxfId="95" priority="77">
      <formula>AND($J$49&lt;&gt;"",$K$49="")</formula>
    </cfRule>
    <cfRule type="expression" dxfId="94" priority="78">
      <formula>AND($J$49&lt;&gt;"",$K$49="")</formula>
    </cfRule>
  </conditionalFormatting>
  <conditionalFormatting sqref="K50">
    <cfRule type="expression" dxfId="93" priority="76">
      <formula>AND($J$50&lt;&gt;"",$K$50="")</formula>
    </cfRule>
  </conditionalFormatting>
  <conditionalFormatting sqref="K51">
    <cfRule type="expression" dxfId="92" priority="75">
      <formula>AND($J$51&lt;&gt;"",$K$51="")</formula>
    </cfRule>
  </conditionalFormatting>
  <conditionalFormatting sqref="K91">
    <cfRule type="expression" dxfId="91" priority="74">
      <formula>AND($J$91&lt;&gt;"",$K$91="")</formula>
    </cfRule>
  </conditionalFormatting>
  <conditionalFormatting sqref="K113">
    <cfRule type="expression" dxfId="90" priority="73">
      <formula>AND($J$113&lt;&gt;"",$K$113="")</formula>
    </cfRule>
  </conditionalFormatting>
  <conditionalFormatting sqref="K139">
    <cfRule type="expression" dxfId="89" priority="71">
      <formula>AND($J$139&lt;&gt;"",$K$139="")</formula>
    </cfRule>
    <cfRule type="expression" dxfId="88" priority="72">
      <formula>AND($J$139&lt;&gt;"",$K$139="")</formula>
    </cfRule>
  </conditionalFormatting>
  <conditionalFormatting sqref="K155">
    <cfRule type="expression" dxfId="87" priority="70">
      <formula>AND($J$155&lt;&gt;"",$K$155="")</formula>
    </cfRule>
  </conditionalFormatting>
  <conditionalFormatting sqref="K161">
    <cfRule type="expression" dxfId="86" priority="68">
      <formula>AND($J$161&lt;&gt;"",$K$161="")</formula>
    </cfRule>
    <cfRule type="expression" dxfId="85" priority="69">
      <formula>AND($J$161&lt;&gt;"",$K$161="")</formula>
    </cfRule>
  </conditionalFormatting>
  <conditionalFormatting sqref="K162">
    <cfRule type="expression" dxfId="84" priority="67">
      <formula>AND($J$162&lt;&gt;"",$K$162="")</formula>
    </cfRule>
  </conditionalFormatting>
  <conditionalFormatting sqref="K163">
    <cfRule type="expression" dxfId="83" priority="66">
      <formula>AND($J$163&lt;&gt;"",$K$163="")</formula>
    </cfRule>
  </conditionalFormatting>
  <conditionalFormatting sqref="K169">
    <cfRule type="expression" dxfId="82" priority="64">
      <formula>AND($J$169&lt;&gt;"",$K$169="")</formula>
    </cfRule>
  </conditionalFormatting>
  <conditionalFormatting sqref="K170">
    <cfRule type="expression" dxfId="81" priority="63">
      <formula>AND($J$170&lt;&gt;"",$K$170="")</formula>
    </cfRule>
  </conditionalFormatting>
  <conditionalFormatting sqref="K171">
    <cfRule type="expression" dxfId="80" priority="62">
      <formula>AND($J$171&lt;&gt;"",$K$171="")</formula>
    </cfRule>
  </conditionalFormatting>
  <conditionalFormatting sqref="A161:L163">
    <cfRule type="expression" dxfId="79" priority="61">
      <formula>$J$160=TRUE</formula>
    </cfRule>
  </conditionalFormatting>
  <conditionalFormatting sqref="A169:L171">
    <cfRule type="expression" dxfId="78" priority="60">
      <formula>$J$168=TRUE</formula>
    </cfRule>
  </conditionalFormatting>
  <conditionalFormatting sqref="A198:L198">
    <cfRule type="expression" dxfId="77" priority="49">
      <formula>$J$198&lt;&gt;""</formula>
    </cfRule>
  </conditionalFormatting>
  <conditionalFormatting sqref="A197:L197">
    <cfRule type="expression" dxfId="76" priority="31">
      <formula>OR($J$192=TRUE,$J$193=TRUE,$J$194=TRUE,$J$196=TRUE)</formula>
    </cfRule>
    <cfRule type="expression" dxfId="75" priority="48">
      <formula>$J$197&lt;&gt;""</formula>
    </cfRule>
  </conditionalFormatting>
  <conditionalFormatting sqref="K197">
    <cfRule type="expression" dxfId="74" priority="47">
      <formula>AND($J$197&lt;&gt;"",$K$197="")</formula>
    </cfRule>
  </conditionalFormatting>
  <conditionalFormatting sqref="A192:L196">
    <cfRule type="expression" dxfId="73" priority="46">
      <formula>OR($J$192=TRUE,$J$193=TRUE,$J$194=TRUE,$J$195=TRUE,$J$196=TRUE)</formula>
    </cfRule>
  </conditionalFormatting>
  <conditionalFormatting sqref="A191:L191">
    <cfRule type="expression" dxfId="72" priority="32">
      <formula>OR($J$186=TRUE,$J$187=TRUE,$J$188=TRUE,$J$190=TRUE)</formula>
    </cfRule>
    <cfRule type="expression" dxfId="71" priority="45">
      <formula>$J$191&lt;&gt;""</formula>
    </cfRule>
  </conditionalFormatting>
  <conditionalFormatting sqref="A186:L190">
    <cfRule type="expression" dxfId="70" priority="44">
      <formula>OR($J$186=TRUE,$J$187=TRUE,$J$188=TRUE,$J$189=TRUE,$J$190=TRUE)</formula>
    </cfRule>
  </conditionalFormatting>
  <conditionalFormatting sqref="K186">
    <cfRule type="expression" dxfId="69" priority="43">
      <formula>AND($J$186=TRUE,$K$186="")</formula>
    </cfRule>
  </conditionalFormatting>
  <conditionalFormatting sqref="K187">
    <cfRule type="expression" dxfId="68" priority="42">
      <formula>AND($J$187=TRUE,$K$187="")</formula>
    </cfRule>
  </conditionalFormatting>
  <conditionalFormatting sqref="K188">
    <cfRule type="expression" dxfId="67" priority="41">
      <formula>AND($J$188=TRUE,$K$188="")</formula>
    </cfRule>
  </conditionalFormatting>
  <conditionalFormatting sqref="K189">
    <cfRule type="expression" dxfId="66" priority="40">
      <formula>AND($J$189=TRUE,$K$189="")</formula>
    </cfRule>
  </conditionalFormatting>
  <conditionalFormatting sqref="K190">
    <cfRule type="expression" dxfId="65" priority="39">
      <formula>AND($J$190=TRUE,$K$190="")</formula>
    </cfRule>
  </conditionalFormatting>
  <conditionalFormatting sqref="K191">
    <cfRule type="expression" dxfId="64" priority="38">
      <formula>AND($J$191&lt;&gt;"",$K$191="")</formula>
    </cfRule>
  </conditionalFormatting>
  <conditionalFormatting sqref="K192">
    <cfRule type="expression" dxfId="63" priority="37">
      <formula>AND($J$192=TRUE,$K$192="")</formula>
    </cfRule>
  </conditionalFormatting>
  <conditionalFormatting sqref="K193">
    <cfRule type="expression" dxfId="62" priority="36">
      <formula>AND($J$193=TRUE,$K$193="")</formula>
    </cfRule>
  </conditionalFormatting>
  <conditionalFormatting sqref="K194">
    <cfRule type="expression" dxfId="61" priority="35">
      <formula>AND($J$194=TRUE,$K$194="")</formula>
    </cfRule>
  </conditionalFormatting>
  <conditionalFormatting sqref="K195">
    <cfRule type="expression" dxfId="60" priority="34">
      <formula>AND($J$195=TRUE,$K$195="")</formula>
    </cfRule>
  </conditionalFormatting>
  <conditionalFormatting sqref="K196">
    <cfRule type="expression" dxfId="59" priority="33">
      <formula>AND($J$196=TRUE,$K$196="")</formula>
    </cfRule>
  </conditionalFormatting>
  <conditionalFormatting sqref="L13">
    <cfRule type="expression" dxfId="58" priority="30">
      <formula>OR($J$10=TRUE,$J$11=TRUE,$J$12=TRUE,$J$13=TRUE,$J$14=TRUE)</formula>
    </cfRule>
  </conditionalFormatting>
  <conditionalFormatting sqref="L18">
    <cfRule type="expression" dxfId="57" priority="29">
      <formula>OR($J$15=TRUE,$J$16=TRUE,$J$17=TRUE,$J$18=TRUE,$J$19=TRUE)</formula>
    </cfRule>
  </conditionalFormatting>
  <conditionalFormatting sqref="L23">
    <cfRule type="expression" dxfId="56" priority="27">
      <formula>OR($J$10=TRUE,$J$14=TRUE)</formula>
    </cfRule>
    <cfRule type="expression" dxfId="55" priority="28">
      <formula>OR($J$20=TRUE,$J$21=TRUE,$J$22=TRUE,$J$23=TRUE,$J$24=TRUE)</formula>
    </cfRule>
  </conditionalFormatting>
  <conditionalFormatting sqref="L28">
    <cfRule type="expression" dxfId="54" priority="25">
      <formula>OR($J$15=TRUE,$J$19=TRUE)</formula>
    </cfRule>
    <cfRule type="expression" dxfId="53" priority="26">
      <formula>OR($J$25=TRUE,$J$26=TRUE,$J$27=TRUE,$J$28=TRUE,$J$29=TRUE)</formula>
    </cfRule>
  </conditionalFormatting>
  <conditionalFormatting sqref="L33">
    <cfRule type="expression" dxfId="52" priority="24">
      <formula>OR($J$30=TRUE,$J$31=TRUE,$J$32=TRUE,$J$33=TRUE)</formula>
    </cfRule>
  </conditionalFormatting>
  <conditionalFormatting sqref="L33">
    <cfRule type="expression" dxfId="51" priority="23">
      <formula>OR($J$2=TRUE,$J$9=TRUE)</formula>
    </cfRule>
  </conditionalFormatting>
  <conditionalFormatting sqref="L38">
    <cfRule type="expression" dxfId="50" priority="22">
      <formula>OR($J$38=TRUE,$J$39=TRUE,$J$40=TRUE,$J$41=TRUE,$J$42=TRUE)</formula>
    </cfRule>
  </conditionalFormatting>
  <conditionalFormatting sqref="K38">
    <cfRule type="expression" dxfId="49" priority="21">
      <formula>OR($J$38=TRUE,$J$39=TRUE,$J$40=TRUE,$J$41=TRUE,$J$42=TRUE)</formula>
    </cfRule>
  </conditionalFormatting>
  <conditionalFormatting sqref="K38">
    <cfRule type="expression" dxfId="48" priority="20">
      <formula>AND($J$38=TRUE,$K$38="")</formula>
    </cfRule>
  </conditionalFormatting>
  <conditionalFormatting sqref="K52">
    <cfRule type="expression" dxfId="47" priority="19">
      <formula>OR($J$52=TRUE,$J$53=TRUE,$J$54=TRUE)</formula>
    </cfRule>
  </conditionalFormatting>
  <conditionalFormatting sqref="K52">
    <cfRule type="expression" dxfId="46" priority="18">
      <formula>OR($J$2=TRUE,$J$9=TRUE)</formula>
    </cfRule>
  </conditionalFormatting>
  <conditionalFormatting sqref="K52">
    <cfRule type="expression" dxfId="45" priority="17">
      <formula>AND($J$52=TRUE,$K$52="")</formula>
    </cfRule>
  </conditionalFormatting>
  <conditionalFormatting sqref="L52">
    <cfRule type="expression" dxfId="44" priority="16">
      <formula>OR($J$52=TRUE,$J$53=TRUE,$J$54=TRUE)</formula>
    </cfRule>
  </conditionalFormatting>
  <conditionalFormatting sqref="L52">
    <cfRule type="expression" dxfId="43" priority="15">
      <formula>OR($J$2=TRUE,$J$9=TRUE)</formula>
    </cfRule>
  </conditionalFormatting>
  <conditionalFormatting sqref="K59">
    <cfRule type="expression" dxfId="42" priority="14">
      <formula>OR($J$55=TRUE,$J$56=TRUE,$J$57=TRUE,$J$58=TRUE,$J$59=TRUE)</formula>
    </cfRule>
  </conditionalFormatting>
  <conditionalFormatting sqref="K59">
    <cfRule type="expression" dxfId="41" priority="13">
      <formula>OR($J$2=TRUE,$J$9=TRUE)</formula>
    </cfRule>
  </conditionalFormatting>
  <conditionalFormatting sqref="K59">
    <cfRule type="expression" dxfId="40" priority="12">
      <formula>AND($J$59=TRUE,$K$59="")</formula>
    </cfRule>
  </conditionalFormatting>
  <conditionalFormatting sqref="L59">
    <cfRule type="expression" dxfId="39" priority="11">
      <formula>OR($J$55=TRUE,$J$56=TRUE,$J$57=TRUE,$J$58=TRUE,$J$59=TRUE)</formula>
    </cfRule>
  </conditionalFormatting>
  <conditionalFormatting sqref="L59">
    <cfRule type="expression" dxfId="38" priority="10">
      <formula>OR($J$2=TRUE,$J$9=TRUE)</formula>
    </cfRule>
  </conditionalFormatting>
  <conditionalFormatting sqref="L63">
    <cfRule type="expression" dxfId="37" priority="7">
      <formula>OR($J$55=TRUE,$J$56=TRUE)</formula>
    </cfRule>
    <cfRule type="expression" dxfId="36" priority="9">
      <formula>OR($J$60=TRUE,$J$61=TRUE,$J$62=TRUE,$J$63=TRUE)</formula>
    </cfRule>
  </conditionalFormatting>
  <conditionalFormatting sqref="L63">
    <cfRule type="expression" dxfId="35" priority="8">
      <formula>OR($J$2=TRUE,$J$9=TRUE)</formula>
    </cfRule>
  </conditionalFormatting>
  <conditionalFormatting sqref="L69">
    <cfRule type="expression" dxfId="34" priority="6">
      <formula>OR($J$67=TRUE,$J$68=TRUE,$J$69=TRUE)</formula>
    </cfRule>
  </conditionalFormatting>
  <conditionalFormatting sqref="L69">
    <cfRule type="expression" dxfId="33" priority="5">
      <formula>OR($J$2=TRUE,$J$9=TRUE)</formula>
    </cfRule>
  </conditionalFormatting>
  <conditionalFormatting sqref="L70">
    <cfRule type="expression" dxfId="32" priority="4">
      <formula>OR($J$70=TRUE,$J$71=TRUE)</formula>
    </cfRule>
  </conditionalFormatting>
  <conditionalFormatting sqref="L70">
    <cfRule type="expression" dxfId="31" priority="3">
      <formula>OR($J$2=TRUE,$J$9=TRUE)</formula>
    </cfRule>
  </conditionalFormatting>
  <conditionalFormatting sqref="K11">
    <cfRule type="expression" dxfId="30" priority="2">
      <formula>OR($J$2=TRUE,$J$3=TRUE,$J$4=TRUE,$J$5=TRUE,$J$6=TRUE,$J$7=TRUE,$J$8=TRUE,$J$9=TRUE)</formula>
    </cfRule>
  </conditionalFormatting>
  <conditionalFormatting sqref="K11">
    <cfRule type="expression" dxfId="29" priority="1">
      <formula>AND($J$3=TRUE,$K$3="")</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4" zoomScaleNormal="100" workbookViewId="0">
      <selection activeCell="D36" sqref="D36"/>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429</v>
      </c>
      <c r="B1" s="114" t="s">
        <v>97</v>
      </c>
      <c r="C1" s="114" t="s">
        <v>98</v>
      </c>
      <c r="D1" s="115" t="s">
        <v>71</v>
      </c>
      <c r="E1" s="116" t="s">
        <v>430</v>
      </c>
      <c r="F1" s="116" t="s">
        <v>431</v>
      </c>
    </row>
    <row r="2" spans="1:6" ht="25.5" x14ac:dyDescent="0.2">
      <c r="A2" s="114">
        <v>0</v>
      </c>
      <c r="B2" s="114" t="s">
        <v>108</v>
      </c>
      <c r="C2" s="114" t="s">
        <v>108</v>
      </c>
      <c r="D2" s="115" t="s">
        <v>109</v>
      </c>
      <c r="E2" s="116">
        <f>IF(F2="pole asjakohane","",3)</f>
        <v>3</v>
      </c>
      <c r="F2" s="116">
        <f>IF(Hindamistabel!J2=TRUE,0,IF(Hindamistabel!J3=TRUE,1,IF(Hindamistabel!J4=TRUE,1,IF(Hindamistabel!J5=TRUE,2,IF(Hindamistabel!J6=TRUE,2,IF(Hindamistabel!J7=TRUE,3,IF(Hindamistabel!J8=TRUE,3,IF(Hindamistabel!J9=TRUE,"pole asjakohane",""))))))))</f>
        <v>3</v>
      </c>
    </row>
    <row r="3" spans="1:6" ht="102" x14ac:dyDescent="0.2">
      <c r="A3" s="117" t="s">
        <v>124</v>
      </c>
      <c r="B3" s="117" t="s">
        <v>122</v>
      </c>
      <c r="C3" s="117" t="s">
        <v>123</v>
      </c>
      <c r="D3" s="118" t="s">
        <v>432</v>
      </c>
      <c r="E3" s="119">
        <f>IF(F3="pole asjakohane","",3)</f>
        <v>3</v>
      </c>
      <c r="F3" s="119">
        <f>IF(Hindamistabel!J10=TRUE,0,IF(Hindamistabel!J11=TRUE,1,IF(Hindamistabel!J12=TRUE,2,IF(Hindamistabel!J13=TRUE,3,IF(Hindamistabel!J14=TRUE,"pole asjakohane","")))))</f>
        <v>1</v>
      </c>
    </row>
    <row r="4" spans="1:6" ht="114.75" x14ac:dyDescent="0.2">
      <c r="A4" s="120" t="s">
        <v>133</v>
      </c>
      <c r="B4" s="120" t="s">
        <v>122</v>
      </c>
      <c r="C4" s="120" t="s">
        <v>123</v>
      </c>
      <c r="D4" s="121" t="s">
        <v>433</v>
      </c>
      <c r="E4" s="122">
        <f>IF(F4="pole asjakohane","",3)</f>
        <v>3</v>
      </c>
      <c r="F4" s="122">
        <f>IF(Hindamistabel!J15=TRUE,0,IF(Hindamistabel!J16=TRUE,1,IF(Hindamistabel!J17=TRUE,2,IF(Hindamistabel!J18=TRUE,3,IF(Hindamistabel!J19=TRUE,"pole asjakohane","")))))</f>
        <v>2</v>
      </c>
    </row>
    <row r="5" spans="1:6" ht="51" x14ac:dyDescent="0.2">
      <c r="A5" s="120" t="s">
        <v>138</v>
      </c>
      <c r="B5" s="120" t="s">
        <v>122</v>
      </c>
      <c r="C5" s="120" t="s">
        <v>123</v>
      </c>
      <c r="D5" s="121" t="s">
        <v>434</v>
      </c>
      <c r="E5" s="122">
        <f>IF(OR(F5="pole asjakohane",Hindamistabel!J10=TRUE,Hindamistabel!J14=TRUE),"",3)</f>
        <v>3</v>
      </c>
      <c r="F5" s="122">
        <f>IF(Hindamistabel!J20=TRUE,0,IF(Hindamistabel!J21=TRUE,1,IF(Hindamistabel!J22=TRUE,2,IF(Hindamistabel!J23=TRUE,3,IF(Hindamistabel!J24=TRUE,"pole asjakohane","")))))</f>
        <v>1</v>
      </c>
    </row>
    <row r="6" spans="1:6" ht="63.75" x14ac:dyDescent="0.2">
      <c r="A6" s="120" t="s">
        <v>146</v>
      </c>
      <c r="B6" s="120" t="s">
        <v>122</v>
      </c>
      <c r="C6" s="120" t="s">
        <v>123</v>
      </c>
      <c r="D6" s="121" t="s">
        <v>435</v>
      </c>
      <c r="E6" s="122">
        <f>IF(OR(F6="pole asjakohane",Hindamistabel!J15=TRUE,Hindamistabel!J19=TRUE),"",3)</f>
        <v>3</v>
      </c>
      <c r="F6" s="122">
        <f>IF(Hindamistabel!J25=TRUE,0,IF(Hindamistabel!J26=TRUE,1,IF(Hindamistabel!J27=TRUE,2,IF(Hindamistabel!J28=TRUE,3,IF(Hindamistabel!J29=TRUE,"pole asjakohane","")))))</f>
        <v>2</v>
      </c>
    </row>
    <row r="7" spans="1:6" ht="153" x14ac:dyDescent="0.2">
      <c r="A7" s="120" t="s">
        <v>150</v>
      </c>
      <c r="B7" s="120" t="s">
        <v>122</v>
      </c>
      <c r="C7" s="120" t="s">
        <v>123</v>
      </c>
      <c r="D7" s="121" t="s">
        <v>151</v>
      </c>
      <c r="E7" s="122">
        <f>IF(OR(F7="pole asjakohane", Hindamistabel!J2=TRUE,Hindamistabel!J9=TRUE),"",3)</f>
        <v>3</v>
      </c>
      <c r="F7" s="122">
        <f>IF(Hindamistabel!J30=TRUE,0,IF(Hindamistabel!J31=TRUE,1,IF(Hindamistabel!J32=TRUE,2,IF(Hindamistabel!J33=TRUE,3,""))))</f>
        <v>2</v>
      </c>
    </row>
    <row r="8" spans="1:6" ht="51" x14ac:dyDescent="0.2">
      <c r="A8" s="120" t="s">
        <v>157</v>
      </c>
      <c r="B8" s="120" t="s">
        <v>122</v>
      </c>
      <c r="C8" s="120" t="s">
        <v>123</v>
      </c>
      <c r="D8" s="121" t="s">
        <v>158</v>
      </c>
      <c r="E8" s="122">
        <f>IF(OR(F8="pole asjakohane",Hindamistabel!J2=TRUE,Hindamistabel!J9=TRUE,Hindamistabel!J33=TRUE),"",3)</f>
        <v>3</v>
      </c>
      <c r="F8" s="122">
        <f>IF(Hindamistabel!J34=TRUE,0,IF(Hindamistabel!J35=TRUE,1,IF(Hindamistabel!J36=TRUE,2,IF(Hindamistabel!J37=TRUE,3,""))))</f>
        <v>1</v>
      </c>
    </row>
    <row r="9" spans="1:6" ht="102" x14ac:dyDescent="0.2">
      <c r="A9" s="123" t="s">
        <v>166</v>
      </c>
      <c r="B9" s="123" t="s">
        <v>122</v>
      </c>
      <c r="C9" s="123" t="s">
        <v>165</v>
      </c>
      <c r="D9" s="124" t="s">
        <v>167</v>
      </c>
      <c r="E9" s="125">
        <f t="shared" ref="E9" si="0">IF(F9="pole asjakohane","",3)</f>
        <v>3</v>
      </c>
      <c r="F9" s="125">
        <f>IF(Hindamistabel!J38=TRUE,0,IF(Hindamistabel!J39=TRUE,1,IF(Hindamistabel!J40=TRUE,1,IF(Hindamistabel!J41=TRUE,2,IF(Hindamistabel!J42=TRUE,3,"")))))</f>
        <v>2</v>
      </c>
    </row>
    <row r="10" spans="1:6" ht="89.25" x14ac:dyDescent="0.2">
      <c r="A10" s="123" t="s">
        <v>174</v>
      </c>
      <c r="B10" s="123" t="s">
        <v>122</v>
      </c>
      <c r="C10" s="123" t="s">
        <v>165</v>
      </c>
      <c r="D10" s="124" t="s">
        <v>175</v>
      </c>
      <c r="E10" s="125">
        <f>IF(OR(F10="pole asjakohane",Hindamistabel!J38=TRUE),"",3)</f>
        <v>3</v>
      </c>
      <c r="F10" s="125">
        <f>IF(Hindamistabel!J43=TRUE,0,IF(Hindamistabel!J44=TRUE,1,IF(Hindamistabel!J45=TRUE,2,IF(Hindamistabel!J46=TRUE,3,""))))</f>
        <v>1</v>
      </c>
    </row>
    <row r="11" spans="1:6" ht="38.25" x14ac:dyDescent="0.2">
      <c r="A11" s="123" t="s">
        <v>181</v>
      </c>
      <c r="B11" s="123" t="s">
        <v>122</v>
      </c>
      <c r="C11" s="123" t="s">
        <v>165</v>
      </c>
      <c r="D11" s="124" t="s">
        <v>182</v>
      </c>
      <c r="E11" s="111" t="s">
        <v>186</v>
      </c>
      <c r="F11" s="111" t="s">
        <v>186</v>
      </c>
    </row>
    <row r="12" spans="1:6" ht="76.5" x14ac:dyDescent="0.2">
      <c r="A12" s="123">
        <v>4</v>
      </c>
      <c r="B12" s="123" t="s">
        <v>122</v>
      </c>
      <c r="C12" s="123" t="s">
        <v>165</v>
      </c>
      <c r="D12" s="124" t="s">
        <v>187</v>
      </c>
      <c r="E12" s="125">
        <f>IF(OR(F12="pole asjakohane",Hindamistabel!J9=TRUE,Hindamistabel!J2=TRUE),"",3)</f>
        <v>3</v>
      </c>
      <c r="F12" s="125">
        <f>IF(Hindamistabel!J52=TRUE,0,IF(Hindamistabel!J53=TRUE,2,IF(Hindamistabel!J54=TRUE,3,"")))</f>
        <v>0</v>
      </c>
    </row>
    <row r="13" spans="1:6" ht="76.5" x14ac:dyDescent="0.2">
      <c r="A13" s="120" t="s">
        <v>193</v>
      </c>
      <c r="B13" s="120" t="s">
        <v>122</v>
      </c>
      <c r="C13" s="120" t="s">
        <v>192</v>
      </c>
      <c r="D13" s="121" t="s">
        <v>194</v>
      </c>
      <c r="E13" s="122">
        <f>IF(OR(F13="pole asjakohane",Hindamistabel!J9=TRUE,Hindamistabel!J2=TRUE),"",3)</f>
        <v>3</v>
      </c>
      <c r="F13" s="122">
        <f>IF(Hindamistabel!J55=TRUE,0,IF(Hindamistabel!J56=TRUE,1,IF(Hindamistabel!J57=TRUE,1,IF(Hindamistabel!J58=TRUE,2,IF(Hindamistabel!J59=TRUE,3,"")))))</f>
        <v>2</v>
      </c>
    </row>
    <row r="14" spans="1:6" ht="89.25" x14ac:dyDescent="0.2">
      <c r="A14" s="120" t="s">
        <v>202</v>
      </c>
      <c r="B14" s="120" t="s">
        <v>122</v>
      </c>
      <c r="C14" s="120" t="s">
        <v>192</v>
      </c>
      <c r="D14" s="121" t="s">
        <v>203</v>
      </c>
      <c r="E14" s="122">
        <f>IF(OR(F14="pole asjakohane",Hindamistabel!J9=TRUE,Hindamistabel!J2=TRUE,Hindamistabel!J55=TRUE,Hindamistabel!J56=TRUE),"",3)</f>
        <v>3</v>
      </c>
      <c r="F14" s="122">
        <f>IF(Hindamistabel!J60=TRUE,0,IF(Hindamistabel!J61=TRUE,1,IF(Hindamistabel!J62=TRUE,2,IF(Hindamistabel!J63=TRUE,3,""))))</f>
        <v>2</v>
      </c>
    </row>
    <row r="15" spans="1:6" ht="114.75" x14ac:dyDescent="0.2">
      <c r="A15" s="120" t="s">
        <v>209</v>
      </c>
      <c r="B15" s="120" t="s">
        <v>122</v>
      </c>
      <c r="C15" s="120" t="s">
        <v>192</v>
      </c>
      <c r="D15" s="121" t="s">
        <v>210</v>
      </c>
      <c r="E15" s="122" t="str">
        <f>IF(OR(F15="pole asjakohane",Hindamistabel!J9=TRUE,Hindamistabel!J2=TRUE),"",3)</f>
        <v/>
      </c>
      <c r="F15" s="122" t="str">
        <f>IF(Hindamistabel!J64=TRUE,"pole asjakohane",IF(Hindamistabel!J65=TRUE,0,IF(Hindamistabel!J66=TRUE,3,"")))</f>
        <v>pole asjakohane</v>
      </c>
    </row>
    <row r="16" spans="1:6" ht="114.75" x14ac:dyDescent="0.2">
      <c r="A16" s="120" t="s">
        <v>215</v>
      </c>
      <c r="B16" s="120" t="s">
        <v>122</v>
      </c>
      <c r="C16" s="120" t="s">
        <v>192</v>
      </c>
      <c r="D16" s="121" t="s">
        <v>216</v>
      </c>
      <c r="E16" s="122">
        <f>IF(OR(F16="pole asjakohane",Hindamistabel!J9=TRUE,Hindamistabel!J2=TRUE),"",3)</f>
        <v>3</v>
      </c>
      <c r="F16" s="122">
        <f>IF(Hindamistabel!J67=TRUE,"pole asjakohane",IF(Hindamistabel!J68=TRUE,1,IF(Hindamistabel!J69=TRUE,3,"")))</f>
        <v>3</v>
      </c>
    </row>
    <row r="17" spans="1:6" ht="102" x14ac:dyDescent="0.2">
      <c r="A17" s="123" t="s">
        <v>220</v>
      </c>
      <c r="B17" s="123" t="s">
        <v>122</v>
      </c>
      <c r="C17" s="123" t="s">
        <v>219</v>
      </c>
      <c r="D17" s="124" t="s">
        <v>221</v>
      </c>
      <c r="E17" s="111" t="s">
        <v>186</v>
      </c>
      <c r="F17" s="111" t="s">
        <v>186</v>
      </c>
    </row>
    <row r="18" spans="1:6" ht="89.25" x14ac:dyDescent="0.2">
      <c r="A18" s="123" t="s">
        <v>225</v>
      </c>
      <c r="B18" s="123" t="s">
        <v>122</v>
      </c>
      <c r="C18" s="123" t="s">
        <v>219</v>
      </c>
      <c r="D18" s="124" t="s">
        <v>226</v>
      </c>
      <c r="E18" s="125">
        <f>IF(OR(F18="pole asjakohane",Hindamistabel!J9=TRUE,Hindamistabel!J2=TRUE,Hindamistabel!J71=TRUE),"",3)</f>
        <v>3</v>
      </c>
      <c r="F18" s="125">
        <f>IF(Hindamistabel!J72=TRUE,0,IF(Hindamistabel!J73=TRUE,1,IF(Hindamistabel!J74=TRUE,2,IF(Hindamistabel!J75=TRUE,3,""))))</f>
        <v>2</v>
      </c>
    </row>
    <row r="19" spans="1:6" ht="63.75" x14ac:dyDescent="0.2">
      <c r="A19" s="123" t="s">
        <v>232</v>
      </c>
      <c r="B19" s="123" t="s">
        <v>122</v>
      </c>
      <c r="C19" s="123" t="s">
        <v>219</v>
      </c>
      <c r="D19" s="124" t="s">
        <v>233</v>
      </c>
      <c r="E19" s="125">
        <f>IF(OR(F19="pole asjakohane",Hindamistabel!J9=TRUE,Hindamistabel!J2=TRUE,Hindamistabel!J71=TRUE,Hindamistabel!J72=TRUE),"",3)</f>
        <v>3</v>
      </c>
      <c r="F19" s="125">
        <f>IF(Hindamistabel!J76=TRUE,"pole asjakohane",IF(Hindamistabel!J77=TRUE,0,IF(Hindamistabel!J78=TRUE,0,IF(Hindamistabel!J79=TRUE,3,""))))</f>
        <v>3</v>
      </c>
    </row>
    <row r="20" spans="1:6" ht="89.25" x14ac:dyDescent="0.2">
      <c r="A20" s="123" t="s">
        <v>238</v>
      </c>
      <c r="B20" s="123" t="s">
        <v>122</v>
      </c>
      <c r="C20" s="123" t="s">
        <v>219</v>
      </c>
      <c r="D20" s="124" t="s">
        <v>239</v>
      </c>
      <c r="E20" s="125">
        <f>IF(OR(F20="pole asjakohane",Hindamistabel!J9=TRUE,Hindamistabel!J2=TRUE,Hindamistabel!J71=TRUE,Hindamistabel!J72=TRUE),"",3)</f>
        <v>3</v>
      </c>
      <c r="F20" s="125">
        <f>IF(Hindamistabel!J80=TRUE,0,IF(Hindamistabel!J81=TRUE,1,IF(Hindamistabel!J82=TRUE,2,IF(Hindamistabel!J83=TRUE,3,""))))</f>
        <v>3</v>
      </c>
    </row>
    <row r="21" spans="1:6" ht="140.25" x14ac:dyDescent="0.2">
      <c r="A21" s="117">
        <v>7</v>
      </c>
      <c r="B21" s="117" t="s">
        <v>245</v>
      </c>
      <c r="C21" s="117" t="s">
        <v>246</v>
      </c>
      <c r="D21" s="118" t="s">
        <v>247</v>
      </c>
      <c r="E21" s="119">
        <f>IF(OR(F21="pole asjakohane",Hindamistabel!J9=TRUE,Hindamistabel!J2=TRUE),"",3)</f>
        <v>3</v>
      </c>
      <c r="F21" s="119">
        <f>IF(Hindamistabel!J84=TRUE,3,IF(Hindamistabel!J85=TRUE,1,""))</f>
        <v>3</v>
      </c>
    </row>
    <row r="22" spans="1:6" ht="153" x14ac:dyDescent="0.2">
      <c r="A22" s="120" t="s">
        <v>251</v>
      </c>
      <c r="B22" s="120" t="s">
        <v>245</v>
      </c>
      <c r="C22" s="120" t="s">
        <v>246</v>
      </c>
      <c r="D22" s="121" t="s">
        <v>252</v>
      </c>
      <c r="E22" s="122">
        <f>IF(OR(F22="pole asjakohane",Hindamistabel!J9=TRUE,Hindamistabel!J2=TRUE),"",3)</f>
        <v>3</v>
      </c>
      <c r="F22" s="122">
        <f>IF(Hindamistabel!J86=TRUE,"pole asjakohane",IF(Hindamistabel!J87=TRUE,0,IF(Hindamistabel!J88=TRUE,1,IF(Hindamistabel!J89=TRUE,2,IF(Hindamistabel!J90=TRUE,3,"")))))</f>
        <v>1</v>
      </c>
    </row>
    <row r="23" spans="1:6" ht="76.5" x14ac:dyDescent="0.2">
      <c r="A23" s="120" t="s">
        <v>259</v>
      </c>
      <c r="B23" s="120" t="s">
        <v>245</v>
      </c>
      <c r="C23" s="120" t="s">
        <v>246</v>
      </c>
      <c r="D23" s="121" t="s">
        <v>260</v>
      </c>
      <c r="E23" s="110" t="s">
        <v>186</v>
      </c>
      <c r="F23" s="110" t="s">
        <v>186</v>
      </c>
    </row>
    <row r="24" spans="1:6" ht="76.5" x14ac:dyDescent="0.2">
      <c r="A24" s="120">
        <v>9</v>
      </c>
      <c r="B24" s="120" t="s">
        <v>245</v>
      </c>
      <c r="C24" s="120" t="s">
        <v>246</v>
      </c>
      <c r="D24" s="121" t="s">
        <v>264</v>
      </c>
      <c r="E24" s="122">
        <f t="shared" ref="E24:E48" si="1">IF(F24="pole asjakohane","",3)</f>
        <v>3</v>
      </c>
      <c r="F24" s="122">
        <f>IF(Hindamistabel!J92=TRUE,0,IF(Hindamistabel!J93=TRUE,1,IF(Hindamistabel!J94=TRUE,2,IF(Hindamistabel!J95=TRUE,3,""))))</f>
        <v>1</v>
      </c>
    </row>
    <row r="25" spans="1:6" ht="76.5" x14ac:dyDescent="0.2">
      <c r="A25" s="123" t="s">
        <v>271</v>
      </c>
      <c r="B25" s="123" t="s">
        <v>245</v>
      </c>
      <c r="C25" s="123" t="s">
        <v>270</v>
      </c>
      <c r="D25" s="124" t="s">
        <v>272</v>
      </c>
      <c r="E25" s="125">
        <f t="shared" si="1"/>
        <v>3</v>
      </c>
      <c r="F25" s="125">
        <f>IF(Hindamistabel!J96=TRUE,"pole asjakohane",IF(Hindamistabel!J97=TRUE,0,IF(Hindamistabel!J98=TRUE,1,IF(Hindamistabel!J99=TRUE,3,""))))</f>
        <v>3</v>
      </c>
    </row>
    <row r="26" spans="1:6" ht="127.5" x14ac:dyDescent="0.2">
      <c r="A26" s="123" t="s">
        <v>279</v>
      </c>
      <c r="B26" s="123" t="s">
        <v>245</v>
      </c>
      <c r="C26" s="123" t="s">
        <v>270</v>
      </c>
      <c r="D26" s="124" t="s">
        <v>280</v>
      </c>
      <c r="E26" s="125">
        <f t="shared" si="1"/>
        <v>3</v>
      </c>
      <c r="F26" s="125">
        <f>IF(Hindamistabel!J100=TRUE,"pole asjakohane",IF(Hindamistabel!J101=TRUE,0,IF(Hindamistabel!J102=TRUE,1,IF(Hindamistabel!J103=TRUE,3,""))))</f>
        <v>1</v>
      </c>
    </row>
    <row r="27" spans="1:6" ht="102" x14ac:dyDescent="0.2">
      <c r="A27" s="123" t="s">
        <v>283</v>
      </c>
      <c r="B27" s="123" t="s">
        <v>245</v>
      </c>
      <c r="C27" s="123" t="s">
        <v>270</v>
      </c>
      <c r="D27" s="124" t="s">
        <v>284</v>
      </c>
      <c r="E27" s="111" t="s">
        <v>186</v>
      </c>
      <c r="F27" s="111" t="s">
        <v>186</v>
      </c>
    </row>
    <row r="28" spans="1:6" ht="63.75" x14ac:dyDescent="0.2">
      <c r="A28" s="123" t="s">
        <v>289</v>
      </c>
      <c r="B28" s="123" t="s">
        <v>245</v>
      </c>
      <c r="C28" s="123" t="s">
        <v>270</v>
      </c>
      <c r="D28" s="124" t="s">
        <v>290</v>
      </c>
      <c r="E28" s="112" t="s">
        <v>186</v>
      </c>
      <c r="F28" s="112" t="s">
        <v>186</v>
      </c>
    </row>
    <row r="29" spans="1:6" ht="89.25" x14ac:dyDescent="0.2">
      <c r="A29" s="117" t="s">
        <v>300</v>
      </c>
      <c r="B29" s="117" t="s">
        <v>299</v>
      </c>
      <c r="C29" s="117" t="s">
        <v>219</v>
      </c>
      <c r="D29" s="118" t="s">
        <v>301</v>
      </c>
      <c r="E29" s="122">
        <f>IF(OR(F29="pole asjakohane",Hindamistabel!J9=TRUE,Hindamistabel!J2=TRUE),"",3)</f>
        <v>3</v>
      </c>
      <c r="F29" s="122">
        <f>IF(Hindamistabel!J114=TRUE,"pole asjakohane",IF(Hindamistabel!J115=TRUE,3,IF(Hindamistabel!J116=TRUE,2,IF(Hindamistabel!J117=TRUE,1,IF(Hindamistabel!J118=TRUE,0,"")))))</f>
        <v>1</v>
      </c>
    </row>
    <row r="30" spans="1:6" ht="114.75" x14ac:dyDescent="0.2">
      <c r="A30" s="120" t="s">
        <v>308</v>
      </c>
      <c r="B30" s="120" t="s">
        <v>299</v>
      </c>
      <c r="C30" s="120" t="s">
        <v>219</v>
      </c>
      <c r="D30" s="121" t="s">
        <v>309</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1" x14ac:dyDescent="0.2">
      <c r="A31" s="120" t="s">
        <v>311</v>
      </c>
      <c r="B31" s="120" t="s">
        <v>299</v>
      </c>
      <c r="C31" s="120" t="s">
        <v>219</v>
      </c>
      <c r="D31" s="121" t="s">
        <v>312</v>
      </c>
      <c r="E31" s="122">
        <f>IF(OR(F31="pole asjakohane",Hindamistabel!J9=TRUE,Hindamistabel!J2=TRUE),"",3)</f>
        <v>3</v>
      </c>
      <c r="F31" s="122">
        <f>IF(Hindamistabel!J124=TRUE,"pole asjakohane",IF(Hindamistabel!J125=TRUE,3,IF(Hindamistabel!J126=TRUE,2,IF(Hindamistabel!J127=TRUE,1,IF(Hindamistabel!J128=TRUE,0,"")))))</f>
        <v>1</v>
      </c>
    </row>
    <row r="32" spans="1:6" ht="51" x14ac:dyDescent="0.2">
      <c r="A32" s="120" t="s">
        <v>319</v>
      </c>
      <c r="B32" s="120" t="s">
        <v>299</v>
      </c>
      <c r="C32" s="120" t="s">
        <v>219</v>
      </c>
      <c r="D32" s="121" t="s">
        <v>320</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326</v>
      </c>
      <c r="B33" s="120" t="s">
        <v>299</v>
      </c>
      <c r="C33" s="120" t="s">
        <v>219</v>
      </c>
      <c r="D33" s="121" t="s">
        <v>327</v>
      </c>
      <c r="E33" s="122">
        <f>IF(OR(F33="pole asjakohane",Hindamistabel!J9=TRUE,Hindamistabel!J2=TRUE),"",3)</f>
        <v>3</v>
      </c>
      <c r="F33" s="122">
        <f>IF(Hindamistabel!J134=TRUE,"pole asjakohane",IF(Hindamistabel!J135=TRUE,3,IF(Hindamistabel!J136=TRUE,2,IF(Hindamistabel!J137=TRUE,1,IF(Hindamistabel!J138=TRUE,0,"")))))</f>
        <v>1</v>
      </c>
    </row>
    <row r="34" spans="1:6" ht="76.5" x14ac:dyDescent="0.2">
      <c r="A34" s="120" t="s">
        <v>329</v>
      </c>
      <c r="B34" s="120" t="s">
        <v>299</v>
      </c>
      <c r="C34" s="120" t="s">
        <v>219</v>
      </c>
      <c r="D34" s="121" t="s">
        <v>330</v>
      </c>
      <c r="E34" s="110" t="s">
        <v>186</v>
      </c>
      <c r="F34" s="110" t="s">
        <v>186</v>
      </c>
    </row>
    <row r="35" spans="1:6" ht="63.75" x14ac:dyDescent="0.2">
      <c r="A35" s="120" t="s">
        <v>332</v>
      </c>
      <c r="B35" s="120" t="s">
        <v>299</v>
      </c>
      <c r="C35" s="120" t="s">
        <v>219</v>
      </c>
      <c r="D35" s="121" t="s">
        <v>333</v>
      </c>
      <c r="E35" s="122">
        <f>IF(OR(F35="pole asjakohane",Hindamistabel!J9=TRUE,Hindamistabel!J2=TRUE),"",3)</f>
        <v>3</v>
      </c>
      <c r="F35" s="122">
        <f>IF(Hindamistabel!J140=TRUE,3,IF(Hindamistabel!J141=TRUE,2,IF(Hindamistabel!J142=TRUE,1,IF(Hindamistabel!J143=TRUE,0,IF(Hindamistabel!J144=TRUE,"pole asjakohane","")))))</f>
        <v>1</v>
      </c>
    </row>
    <row r="36" spans="1:6" ht="89.25" x14ac:dyDescent="0.2">
      <c r="A36" s="120" t="s">
        <v>335</v>
      </c>
      <c r="B36" s="120" t="s">
        <v>299</v>
      </c>
      <c r="C36" s="120" t="s">
        <v>219</v>
      </c>
      <c r="D36" s="121" t="s">
        <v>336</v>
      </c>
      <c r="E36" s="122">
        <f>IF(OR(F36="pole asjakohane",Hindamistabel!J9=TRUE,Hindamistabel!J2=TRUE),"",3)</f>
        <v>3</v>
      </c>
      <c r="F36" s="122">
        <f>IF(Hindamistabel!J145=TRUE,3,IF(Hindamistabel!J146=TRUE,2,IF(Hindamistabel!J147=TRUE,1,IF(Hindamistabel!J148=TRUE,0,IF(Hindamistabel!J149=TRUE,"pole asjakohane","")))))</f>
        <v>1</v>
      </c>
    </row>
    <row r="37" spans="1:6" ht="89.25" x14ac:dyDescent="0.2">
      <c r="A37" s="120" t="s">
        <v>338</v>
      </c>
      <c r="B37" s="120" t="s">
        <v>299</v>
      </c>
      <c r="C37" s="120" t="s">
        <v>219</v>
      </c>
      <c r="D37" s="121" t="s">
        <v>339</v>
      </c>
      <c r="E37" s="122">
        <f>IF(OR(F37="pole asjakohane",Hindamistabel!J9=TRUE,Hindamistabel!J2=TRUE),"",3)</f>
        <v>3</v>
      </c>
      <c r="F37" s="122">
        <f>IF(Hindamistabel!J150=TRUE,3,IF(Hindamistabel!J151=TRUE,2,IF(Hindamistabel!J152=TRUE,1,IF(Hindamistabel!J153=TRUE,0,IF(Hindamistabel!J154=TRUE,"pole asjakohane","")))))</f>
        <v>2</v>
      </c>
    </row>
    <row r="38" spans="1:6" ht="89.25" x14ac:dyDescent="0.2">
      <c r="A38" s="120" t="s">
        <v>342</v>
      </c>
      <c r="B38" s="120" t="s">
        <v>299</v>
      </c>
      <c r="C38" s="120" t="s">
        <v>219</v>
      </c>
      <c r="D38" s="121" t="s">
        <v>343</v>
      </c>
      <c r="E38" s="110" t="s">
        <v>186</v>
      </c>
      <c r="F38" s="110" t="s">
        <v>186</v>
      </c>
    </row>
    <row r="39" spans="1:6" ht="51" x14ac:dyDescent="0.2">
      <c r="A39" s="123" t="s">
        <v>346</v>
      </c>
      <c r="B39" s="123" t="s">
        <v>299</v>
      </c>
      <c r="C39" s="123" t="s">
        <v>345</v>
      </c>
      <c r="D39" s="124" t="s">
        <v>436</v>
      </c>
      <c r="E39" s="125">
        <f t="shared" si="1"/>
        <v>3</v>
      </c>
      <c r="F39" s="125">
        <f>IF(Hindamistabel!J156=TRUE,3,IF(Hindamistabel!J157=TRUE,2,IF(Hindamistabel!J158=TRUE,1,IF(Hindamistabel!J159=TRUE,0,IF(Hindamistabel!J160=TRUE,"pole asjakohane","")))))</f>
        <v>1</v>
      </c>
    </row>
    <row r="40" spans="1:6" ht="114.75" x14ac:dyDescent="0.2">
      <c r="A40" s="123" t="s">
        <v>355</v>
      </c>
      <c r="B40" s="123" t="s">
        <v>299</v>
      </c>
      <c r="C40" s="123" t="s">
        <v>345</v>
      </c>
      <c r="D40" s="124" t="s">
        <v>356</v>
      </c>
      <c r="E40" s="111" t="s">
        <v>186</v>
      </c>
      <c r="F40" s="111" t="s">
        <v>186</v>
      </c>
    </row>
    <row r="41" spans="1:6" ht="89.25" x14ac:dyDescent="0.2">
      <c r="A41" s="123" t="s">
        <v>358</v>
      </c>
      <c r="B41" s="123" t="s">
        <v>299</v>
      </c>
      <c r="C41" s="123" t="s">
        <v>345</v>
      </c>
      <c r="D41" s="124" t="s">
        <v>359</v>
      </c>
      <c r="E41" s="111" t="s">
        <v>186</v>
      </c>
      <c r="F41" s="111" t="s">
        <v>186</v>
      </c>
    </row>
    <row r="42" spans="1:6" ht="204" x14ac:dyDescent="0.2">
      <c r="A42" s="123" t="s">
        <v>361</v>
      </c>
      <c r="B42" s="123" t="s">
        <v>299</v>
      </c>
      <c r="C42" s="123" t="s">
        <v>345</v>
      </c>
      <c r="D42" s="124" t="s">
        <v>362</v>
      </c>
      <c r="E42" s="111" t="s">
        <v>186</v>
      </c>
      <c r="F42" s="111" t="s">
        <v>186</v>
      </c>
    </row>
    <row r="43" spans="1:6" ht="63.75" x14ac:dyDescent="0.2">
      <c r="A43" s="123" t="s">
        <v>364</v>
      </c>
      <c r="B43" s="123" t="s">
        <v>299</v>
      </c>
      <c r="C43" s="123" t="s">
        <v>345</v>
      </c>
      <c r="D43" s="124" t="s">
        <v>437</v>
      </c>
      <c r="E43" s="125">
        <f t="shared" si="1"/>
        <v>3</v>
      </c>
      <c r="F43" s="125">
        <f>IF(Hindamistabel!J164=TRUE,3,IF(Hindamistabel!J165=TRUE,2,IF(Hindamistabel!J166=TRUE,1,IF(Hindamistabel!J167=TRUE,0,IF(Hindamistabel!J168=TRUE,"pole asjakohane","")))))</f>
        <v>2</v>
      </c>
    </row>
    <row r="44" spans="1:6" ht="114.75" x14ac:dyDescent="0.2">
      <c r="A44" s="123" t="s">
        <v>373</v>
      </c>
      <c r="B44" s="123" t="s">
        <v>299</v>
      </c>
      <c r="C44" s="123" t="s">
        <v>345</v>
      </c>
      <c r="D44" s="124" t="s">
        <v>374</v>
      </c>
      <c r="E44" s="111" t="s">
        <v>186</v>
      </c>
      <c r="F44" s="111" t="s">
        <v>186</v>
      </c>
    </row>
    <row r="45" spans="1:6" ht="89.25" x14ac:dyDescent="0.2">
      <c r="A45" s="123" t="s">
        <v>375</v>
      </c>
      <c r="B45" s="123" t="s">
        <v>299</v>
      </c>
      <c r="C45" s="123" t="s">
        <v>345</v>
      </c>
      <c r="D45" s="124" t="s">
        <v>376</v>
      </c>
      <c r="E45" s="111" t="s">
        <v>186</v>
      </c>
      <c r="F45" s="111" t="s">
        <v>186</v>
      </c>
    </row>
    <row r="46" spans="1:6" ht="229.5" x14ac:dyDescent="0.2">
      <c r="A46" s="123" t="s">
        <v>378</v>
      </c>
      <c r="B46" s="123" t="s">
        <v>299</v>
      </c>
      <c r="C46" s="123" t="s">
        <v>345</v>
      </c>
      <c r="D46" s="124" t="s">
        <v>379</v>
      </c>
      <c r="E46" s="111" t="s">
        <v>186</v>
      </c>
      <c r="F46" s="111" t="s">
        <v>186</v>
      </c>
    </row>
    <row r="47" spans="1:6" ht="51" x14ac:dyDescent="0.2">
      <c r="A47" s="123">
        <v>16</v>
      </c>
      <c r="B47" s="123" t="s">
        <v>299</v>
      </c>
      <c r="C47" s="123" t="s">
        <v>345</v>
      </c>
      <c r="D47" s="124" t="s">
        <v>381</v>
      </c>
      <c r="E47" s="125">
        <f t="shared" si="1"/>
        <v>3</v>
      </c>
      <c r="F47" s="125">
        <f>IF(Hindamistabel!J172=TRUE,3,IF(Hindamistabel!J173=TRUE,2,IF(Hindamistabel!J174=TRUE,1,IF(Hindamistabel!J175=TRUE,0,""))))</f>
        <v>2</v>
      </c>
    </row>
    <row r="48" spans="1:6" ht="51" x14ac:dyDescent="0.2">
      <c r="A48" s="123">
        <v>17</v>
      </c>
      <c r="B48" s="123" t="s">
        <v>299</v>
      </c>
      <c r="C48" s="123" t="s">
        <v>345</v>
      </c>
      <c r="D48" s="124" t="s">
        <v>388</v>
      </c>
      <c r="E48" s="125">
        <f t="shared" si="1"/>
        <v>3</v>
      </c>
      <c r="F48" s="125">
        <f>IF(Hindamistabel!J176=TRUE,3,IF(Hindamistabel!J177=TRUE,2,IF(Hindamistabel!J178=TRUE,1,IF(Hindamistabel!J179=TRUE,0,""))))</f>
        <v>2</v>
      </c>
    </row>
    <row r="49" spans="1:6" ht="38.25" x14ac:dyDescent="0.2">
      <c r="A49" s="123" t="s">
        <v>393</v>
      </c>
      <c r="B49" s="123" t="s">
        <v>299</v>
      </c>
      <c r="C49" s="123" t="s">
        <v>345</v>
      </c>
      <c r="D49" s="124" t="s">
        <v>394</v>
      </c>
      <c r="E49" s="125" t="str">
        <f>IF(F49="pole asjakohane","",3)</f>
        <v/>
      </c>
      <c r="F49" s="125" t="str">
        <f>IF(Hindamistabel!J180=TRUE,0,IF(Hindamistabel!J181=TRUE,"pole asjakohane",IF(Hindamistabel!J182=TRUE,3,"")))</f>
        <v>pole asjakohane</v>
      </c>
    </row>
    <row r="50" spans="1:6" ht="76.5" x14ac:dyDescent="0.2">
      <c r="A50" s="123" t="s">
        <v>400</v>
      </c>
      <c r="B50" s="123" t="s">
        <v>299</v>
      </c>
      <c r="C50" s="123" t="s">
        <v>345</v>
      </c>
      <c r="D50" s="124" t="s">
        <v>401</v>
      </c>
      <c r="E50" s="125">
        <f>IF(OR(F50="pole asjakohane",Hindamistabel!J180=TRUE,Hindamistabel!J182=TRUE),"",2)</f>
        <v>2</v>
      </c>
      <c r="F50" s="125">
        <f>IF(Hindamistabel!J183=TRUE,1,IF(Hindamistabel!J184=TRUE,0,IF(Hindamistabel!J185=TRUE,2,"")))</f>
        <v>0</v>
      </c>
    </row>
    <row r="51" spans="1:6" ht="89.25" x14ac:dyDescent="0.2">
      <c r="A51" s="123" t="s">
        <v>406</v>
      </c>
      <c r="B51" s="123" t="s">
        <v>299</v>
      </c>
      <c r="C51" s="123" t="s">
        <v>345</v>
      </c>
      <c r="D51" s="124" t="s">
        <v>407</v>
      </c>
      <c r="E51" s="125">
        <f>IF(F51="ei kohaldu","",3)</f>
        <v>3</v>
      </c>
      <c r="F51" s="125">
        <f>IF(Hindamistabel!J186=TRUE,3,IF(Hindamistabel!J187=TRUE,2,IF(Hindamistabel!J188=TRUE,1,IF(Hindamistabel!J189=TRUE,0,IF(Hindamistabel!J190=TRUE,"ei kohaldu","")))))</f>
        <v>2</v>
      </c>
    </row>
    <row r="52" spans="1:6" ht="76.5" x14ac:dyDescent="0.2">
      <c r="A52" s="123" t="s">
        <v>413</v>
      </c>
      <c r="B52" s="123" t="s">
        <v>299</v>
      </c>
      <c r="C52" s="123" t="s">
        <v>345</v>
      </c>
      <c r="D52" s="124" t="s">
        <v>414</v>
      </c>
      <c r="E52" s="111" t="s">
        <v>186</v>
      </c>
      <c r="F52" s="111" t="s">
        <v>186</v>
      </c>
    </row>
    <row r="53" spans="1:6" ht="63.75" x14ac:dyDescent="0.2">
      <c r="A53" s="123" t="s">
        <v>416</v>
      </c>
      <c r="B53" s="123" t="s">
        <v>299</v>
      </c>
      <c r="C53" s="123" t="s">
        <v>345</v>
      </c>
      <c r="D53" s="124" t="s">
        <v>417</v>
      </c>
      <c r="E53" s="125">
        <f>IF(F53="ei kohaldu","",3)</f>
        <v>3</v>
      </c>
      <c r="F53" s="125">
        <f>IF(Hindamistabel!J192=TRUE,3,IF(Hindamistabel!J193=TRUE,2,IF(Hindamistabel!J194=TRUE,1,IF(Hindamistabel!J195=TRUE,0,IF(Hindamistabel!J196=TRUE,"ei kohaldu","")))))</f>
        <v>2</v>
      </c>
    </row>
    <row r="54" spans="1:6" ht="76.5" x14ac:dyDescent="0.2">
      <c r="A54" s="123" t="s">
        <v>423</v>
      </c>
      <c r="B54" s="123" t="s">
        <v>299</v>
      </c>
      <c r="C54" s="123" t="s">
        <v>345</v>
      </c>
      <c r="D54" s="124" t="s">
        <v>424</v>
      </c>
      <c r="E54" s="111" t="s">
        <v>186</v>
      </c>
      <c r="F54" s="111" t="s">
        <v>186</v>
      </c>
    </row>
    <row r="55" spans="1:6" ht="63.75" x14ac:dyDescent="0.2">
      <c r="A55" s="117">
        <v>20</v>
      </c>
      <c r="B55" s="117" t="s">
        <v>60</v>
      </c>
      <c r="C55" s="117" t="s">
        <v>60</v>
      </c>
      <c r="D55" s="118" t="s">
        <v>426</v>
      </c>
      <c r="E55" s="113" t="s">
        <v>186</v>
      </c>
      <c r="F55" s="113" t="s">
        <v>186</v>
      </c>
    </row>
    <row r="56" spans="1:6" x14ac:dyDescent="0.2">
      <c r="E56" s="116">
        <f>SUM(Tabel1[Max skoor])</f>
        <v>101</v>
      </c>
      <c r="F56" s="116">
        <f>SUM(Tabel1[Hindamise skoor])</f>
        <v>57</v>
      </c>
    </row>
    <row r="57" spans="1:6" ht="19.5" thickBot="1" x14ac:dyDescent="0.4">
      <c r="A57" s="136" t="s">
        <v>104</v>
      </c>
      <c r="B57" s="1"/>
      <c r="C57" s="1"/>
      <c r="D57" s="1"/>
    </row>
    <row r="58" spans="1:6" ht="13.5" thickTop="1" x14ac:dyDescent="0.2">
      <c r="D58" s="116"/>
    </row>
    <row r="59" spans="1:6" x14ac:dyDescent="0.2">
      <c r="A59" s="137"/>
      <c r="B59" s="138" t="s">
        <v>430</v>
      </c>
      <c r="C59" s="138" t="s">
        <v>431</v>
      </c>
      <c r="D59" s="139" t="s">
        <v>438</v>
      </c>
    </row>
    <row r="60" spans="1:6" x14ac:dyDescent="0.2">
      <c r="A60" s="140" t="s">
        <v>439</v>
      </c>
      <c r="B60" s="140">
        <f>SUM(Tabel1[Max skoor])</f>
        <v>101</v>
      </c>
      <c r="C60" s="140">
        <f>SUM(Tabel1[Hindamise skoor])</f>
        <v>57</v>
      </c>
      <c r="D60" s="153">
        <f>IFERROR(C60/B60,"ei kohaldu")</f>
        <v>0.5643564356435643</v>
      </c>
    </row>
    <row r="61" spans="1:6" x14ac:dyDescent="0.2">
      <c r="A61" s="141" t="s">
        <v>440</v>
      </c>
      <c r="B61" s="142">
        <f>SUM(E2)</f>
        <v>3</v>
      </c>
      <c r="C61" s="142">
        <f>SUM(F2)</f>
        <v>3</v>
      </c>
      <c r="D61" s="151">
        <f t="shared" ref="D61:D74" si="2">IFERROR(C61/B61,"ei kohaldu")</f>
        <v>1</v>
      </c>
    </row>
    <row r="62" spans="1:6" x14ac:dyDescent="0.2">
      <c r="A62" s="141" t="s">
        <v>441</v>
      </c>
      <c r="B62" s="142">
        <f>SUM(E3:E8)</f>
        <v>18</v>
      </c>
      <c r="C62" s="142">
        <f>SUM(F3:F8)</f>
        <v>9</v>
      </c>
      <c r="D62" s="151">
        <f t="shared" si="2"/>
        <v>0.5</v>
      </c>
    </row>
    <row r="63" spans="1:6" x14ac:dyDescent="0.2">
      <c r="A63" s="141" t="s">
        <v>442</v>
      </c>
      <c r="B63" s="142">
        <f>SUM(E9:E12)</f>
        <v>9</v>
      </c>
      <c r="C63" s="142">
        <f>SUM(F9:F12)</f>
        <v>3</v>
      </c>
      <c r="D63" s="151">
        <f t="shared" si="2"/>
        <v>0.33333333333333331</v>
      </c>
    </row>
    <row r="64" spans="1:6" x14ac:dyDescent="0.2">
      <c r="A64" s="141" t="s">
        <v>443</v>
      </c>
      <c r="B64" s="142">
        <f>SUM(E13:E16)</f>
        <v>9</v>
      </c>
      <c r="C64" s="142">
        <f>SUM(F13:F16)</f>
        <v>7</v>
      </c>
      <c r="D64" s="151">
        <f t="shared" si="2"/>
        <v>0.77777777777777779</v>
      </c>
    </row>
    <row r="65" spans="1:4" x14ac:dyDescent="0.2">
      <c r="A65" s="141" t="s">
        <v>444</v>
      </c>
      <c r="B65" s="142">
        <f>SUM(E17:E20)</f>
        <v>9</v>
      </c>
      <c r="C65" s="142">
        <f>SUM(F17:F20)</f>
        <v>8</v>
      </c>
      <c r="D65" s="151">
        <f t="shared" si="2"/>
        <v>0.88888888888888884</v>
      </c>
    </row>
    <row r="66" spans="1:4" x14ac:dyDescent="0.2">
      <c r="A66" s="141" t="s">
        <v>445</v>
      </c>
      <c r="B66" s="142">
        <f>SUM(E21:E24)</f>
        <v>9</v>
      </c>
      <c r="C66" s="142">
        <f>SUM(F21:F24)</f>
        <v>5</v>
      </c>
      <c r="D66" s="151">
        <f t="shared" si="2"/>
        <v>0.55555555555555558</v>
      </c>
    </row>
    <row r="67" spans="1:4" x14ac:dyDescent="0.2">
      <c r="A67" s="141" t="s">
        <v>446</v>
      </c>
      <c r="B67" s="142">
        <f>SUM(E25:E28)</f>
        <v>6</v>
      </c>
      <c r="C67" s="142">
        <f>SUM(F25:F28)</f>
        <v>4</v>
      </c>
      <c r="D67" s="151">
        <f t="shared" si="2"/>
        <v>0.66666666666666663</v>
      </c>
    </row>
    <row r="68" spans="1:4" x14ac:dyDescent="0.2">
      <c r="A68" s="141" t="s">
        <v>447</v>
      </c>
      <c r="B68" s="142">
        <f>SUM(E29:E38)</f>
        <v>18</v>
      </c>
      <c r="C68" s="142">
        <f>SUM(F29:F38)</f>
        <v>7</v>
      </c>
      <c r="D68" s="151">
        <f t="shared" si="2"/>
        <v>0.3888888888888889</v>
      </c>
    </row>
    <row r="69" spans="1:4" x14ac:dyDescent="0.2">
      <c r="A69" s="141" t="s">
        <v>448</v>
      </c>
      <c r="B69" s="142">
        <f>SUM(E39:E54)</f>
        <v>20</v>
      </c>
      <c r="C69" s="142">
        <f>SUM(F39:F54)</f>
        <v>11</v>
      </c>
      <c r="D69" s="151">
        <f t="shared" si="2"/>
        <v>0.55000000000000004</v>
      </c>
    </row>
    <row r="70" spans="1:4" x14ac:dyDescent="0.2">
      <c r="D70" s="152"/>
    </row>
    <row r="71" spans="1:4" x14ac:dyDescent="0.2">
      <c r="A71" s="140" t="s">
        <v>440</v>
      </c>
      <c r="B71" s="142">
        <f>SUM(E2)</f>
        <v>3</v>
      </c>
      <c r="C71" s="142">
        <f>SUM(F2)</f>
        <v>3</v>
      </c>
      <c r="D71" s="151">
        <f t="shared" si="2"/>
        <v>1</v>
      </c>
    </row>
    <row r="72" spans="1:4" x14ac:dyDescent="0.2">
      <c r="A72" s="140" t="s">
        <v>449</v>
      </c>
      <c r="B72" s="142">
        <f>SUM(E3:E20)</f>
        <v>45</v>
      </c>
      <c r="C72" s="142">
        <f>SUM(F3:F20)</f>
        <v>27</v>
      </c>
      <c r="D72" s="151">
        <f t="shared" si="2"/>
        <v>0.6</v>
      </c>
    </row>
    <row r="73" spans="1:4" x14ac:dyDescent="0.2">
      <c r="A73" s="140" t="s">
        <v>450</v>
      </c>
      <c r="B73" s="142">
        <f>SUM(E21:E28)</f>
        <v>15</v>
      </c>
      <c r="C73" s="142">
        <f>SUM(F21:F28)</f>
        <v>9</v>
      </c>
      <c r="D73" s="151">
        <f t="shared" si="2"/>
        <v>0.6</v>
      </c>
    </row>
    <row r="74" spans="1:4" x14ac:dyDescent="0.2">
      <c r="A74" s="140" t="s">
        <v>451</v>
      </c>
      <c r="B74" s="142">
        <f>SUM(E29:E54)</f>
        <v>38</v>
      </c>
      <c r="C74" s="142">
        <f>SUM(F29:F54)</f>
        <v>18</v>
      </c>
      <c r="D74" s="151">
        <f t="shared" si="2"/>
        <v>0.47368421052631576</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50" zoomScale="40" zoomScaleNormal="40" workbookViewId="0">
      <selection activeCell="G4" sqref="G4"/>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255.5703125" style="145" customWidth="1"/>
    <col min="8" max="16384" width="9.140625" style="145"/>
  </cols>
  <sheetData>
    <row r="1" spans="1:7" ht="62.25" customHeight="1" thickBot="1" x14ac:dyDescent="0.6">
      <c r="A1" s="144"/>
      <c r="B1" s="253" t="s">
        <v>452</v>
      </c>
      <c r="C1" s="253"/>
      <c r="D1" s="144"/>
      <c r="E1" s="144"/>
      <c r="F1" s="144"/>
      <c r="G1" s="144"/>
    </row>
    <row r="2" spans="1:7" ht="31.5" thickTop="1" x14ac:dyDescent="0.55000000000000004">
      <c r="A2" s="143"/>
      <c r="B2" s="146" t="s">
        <v>453</v>
      </c>
      <c r="C2" s="146"/>
      <c r="D2" s="146"/>
      <c r="E2" s="146" t="s">
        <v>453</v>
      </c>
      <c r="F2" s="146"/>
      <c r="G2" s="146"/>
    </row>
    <row r="3" spans="1:7" ht="77.25" x14ac:dyDescent="0.4">
      <c r="A3" s="147" t="s">
        <v>429</v>
      </c>
      <c r="B3" s="148" t="s">
        <v>97</v>
      </c>
      <c r="C3" s="148" t="s">
        <v>98</v>
      </c>
      <c r="D3" s="149" t="s">
        <v>71</v>
      </c>
      <c r="E3" s="149" t="s">
        <v>72</v>
      </c>
      <c r="F3" s="149" t="s">
        <v>106</v>
      </c>
      <c r="G3" s="150" t="s">
        <v>107</v>
      </c>
    </row>
    <row r="4" spans="1:7" ht="144" customHeight="1" x14ac:dyDescent="0.4">
      <c r="A4" s="154">
        <v>0</v>
      </c>
      <c r="B4" s="155" t="s">
        <v>108</v>
      </c>
      <c r="C4" s="155" t="s">
        <v>108</v>
      </c>
      <c r="D4" s="170" t="s">
        <v>109</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",TRUE,_xlfn.UNIQUE(Hindamistabel!K2:K9))</f>
        <v>EELIS</v>
      </c>
      <c r="G4" s="157" t="str">
        <f>_xlfn.TEXTJOIN("; ",TRUE,Hindamistabel!L2:L9)</f>
        <v>Kasti maastikukaitseala, Kasti lahe hoiuala ja Tulpe merikotka püsielupaiga kaitsekorralduskava; Pärandniitude tegevuskava</v>
      </c>
    </row>
    <row r="5" spans="1:7" ht="105" x14ac:dyDescent="0.4">
      <c r="A5" s="158" t="s">
        <v>124</v>
      </c>
      <c r="B5" s="159" t="s">
        <v>122</v>
      </c>
      <c r="C5" s="159" t="s">
        <v>123</v>
      </c>
      <c r="D5" s="171" t="s">
        <v>432</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&lt;50% väärtustest</v>
      </c>
      <c r="F5" s="160" t="str">
        <f>_xlfn.TEXTJOIN("; ",TRUE,_xlfn.UNIQUE(Hindamistabel!K10:K14))</f>
        <v>KKK</v>
      </c>
      <c r="G5" s="161" t="str">
        <f>_xlfn.TEXTJOIN("; ",TRUE,Hindamistabel!L10:L14)</f>
        <v>5 suunisliigist (niidurüdi, sarvikpütt, soopart, merivart ja tõmmukajakas) oli mingi info vaid niidurüdi ja tõmmukajaka kohta (LiA piires)</v>
      </c>
    </row>
    <row r="6" spans="1:7" ht="131.25" x14ac:dyDescent="0.4">
      <c r="A6" s="158" t="s">
        <v>133</v>
      </c>
      <c r="B6" s="159" t="s">
        <v>122</v>
      </c>
      <c r="C6" s="159" t="s">
        <v>123</v>
      </c>
      <c r="D6" s="171" t="s">
        <v>433</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50-90% väärtustest</v>
      </c>
      <c r="F6" s="160" t="str">
        <f>_xlfn.TEXTJOIN("; ",TRUE,_xlfn.UNIQUE(Hindamistabel!K15:K19))</f>
        <v>KKK</v>
      </c>
      <c r="G6" s="161" t="str">
        <f>_xlfn.TEXTJOIN("; ",TRUE,Hindamistabel!L15:L19)</f>
        <v>12-st elupaigatüübist puuduvad andmed 2 kohta (tüübid 1110 ja 1160); info ei ole hoiuala, vaid loodusala kohta; elupaigatüüpide inventuur toimus valdavalt aastatel 2002-2004 ja täiendavalt 2009. a</v>
      </c>
    </row>
    <row r="7" spans="1:7" ht="52.5" x14ac:dyDescent="0.4">
      <c r="A7" s="158" t="s">
        <v>138</v>
      </c>
      <c r="B7" s="159" t="s">
        <v>122</v>
      </c>
      <c r="C7" s="159" t="s">
        <v>123</v>
      </c>
      <c r="D7" s="171" t="s">
        <v>139</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Kesine - &lt;50% seisundi hinnangutest põhineb ajakohastel kvantitatiivsetel andmetel (uuringud, seired, inventuurid, vaatlused)</v>
      </c>
      <c r="F7" s="160" t="str">
        <f>_xlfn.TEXTJOIN("; ",TRUE,_xlfn.UNIQUE(Hindamistabel!K20:K24))</f>
        <v>KKK</v>
      </c>
      <c r="G7" s="161" t="str">
        <f>_xlfn.TEXTJOIN("; ",TRUE,Hindamistabel!L20:L24)</f>
        <v>liigiandmed pärinevad raamatust  Euroopa Liidu tähtsusega linnualad Eestis, EOÜ 2003; EELIS-est ja Mati Martinsonilt</v>
      </c>
    </row>
    <row r="8" spans="1:7" ht="78.75" x14ac:dyDescent="0.4">
      <c r="A8" s="158" t="s">
        <v>146</v>
      </c>
      <c r="B8" s="159" t="s">
        <v>122</v>
      </c>
      <c r="C8" s="159" t="s">
        <v>123</v>
      </c>
      <c r="D8" s="171" t="s">
        <v>454</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Hea - 50-90% seisundi hinnangutest põhineb ajakohastel kvantitatiivsetel andmetel (uuringud, seired, inventuurid, vaatlused)</v>
      </c>
      <c r="F8" s="160" t="str">
        <f>_xlfn.TEXTJOIN("; ",TRUE,_xlfn.UNIQUE(Hindamistabel!K25:K29))</f>
        <v>KKK</v>
      </c>
      <c r="G8" s="161" t="str">
        <f>_xlfn.TEXTJOIN("; ",TRUE,Hindamistabel!L25:L29)</f>
        <v>loodusala elupaigatüüpide inventuur toimus valdavalt aastatel 2002-2004 ja täiendavalt 2009. a, info puudus 2 merelise elupaigatüübi (1110 ja 1160) kohta</v>
      </c>
    </row>
    <row r="9" spans="1:7" ht="183.75" x14ac:dyDescent="0.4">
      <c r="A9" s="158" t="s">
        <v>150</v>
      </c>
      <c r="B9" s="159" t="s">
        <v>122</v>
      </c>
      <c r="C9" s="159" t="s">
        <v>123</v>
      </c>
      <c r="D9" s="171" t="s">
        <v>151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",TRUE,_xlfn.UNIQUE(Hindamistabel!K30:K33))</f>
        <v>KKK</v>
      </c>
      <c r="G9" s="161" t="str">
        <f>_xlfn.TEXTJOIN("; ",TRUE,Hindamistabel!L30:L33)</f>
        <v>KKK: Kasti lahe hoiuala kaitse-eesmärkidena nimetatud linnuliikide arvukuse andmed on väga lünklikud, kohati on arvukused puudu. Selleks, et kaitse-eesmärkide saavutamist hinnata, on vajalik teostada sügisene ja kevadine rändeloendus ning haudelinnustiku loendus, et selgitada välja liikide arvukus ja jälgida muutusi arvukuses.</v>
      </c>
    </row>
    <row r="10" spans="1:7" ht="52.5" x14ac:dyDescent="0.4">
      <c r="A10" s="158" t="s">
        <v>157</v>
      </c>
      <c r="B10" s="159" t="s">
        <v>122</v>
      </c>
      <c r="C10" s="159" t="s">
        <v>123</v>
      </c>
      <c r="D10" s="171" t="s">
        <v>158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Vähem kui pooled andmelüngad (&lt;50%) on täidetud, kuid siiski on veel märkimisväärseid puuduseid alusandmetes.</v>
      </c>
      <c r="F10" s="160" t="str">
        <f>_xlfn.TEXTJOIN("; ",TRUE,_xlfn.UNIQUE(Hindamistabel!K34:K37))</f>
        <v>EELIS, TABLEAU, KESE</v>
      </c>
      <c r="G10" s="161" t="str">
        <f>_xlfn.TEXTJOIN("; ",TRUE,Hindamistabel!L34:L37)</f>
        <v>linnuseireid on tehtud, kuid andmed pole enamasti kättesaadavad</v>
      </c>
    </row>
    <row r="11" spans="1:7" ht="105" x14ac:dyDescent="0.4">
      <c r="A11" s="158" t="s">
        <v>166</v>
      </c>
      <c r="B11" s="159" t="s">
        <v>122</v>
      </c>
      <c r="C11" s="159" t="s">
        <v>165</v>
      </c>
      <c r="D11" s="171" t="s">
        <v>167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pooltele või enamale (50% - &lt;100%) kaitseväärtustest</v>
      </c>
      <c r="F11" s="160" t="str">
        <f>_xlfn.TEXTJOIN("; ",TRUE,_xlfn.UNIQUE(Hindamistabel!K38:K42))</f>
        <v>KKK</v>
      </c>
      <c r="G11" s="161" t="str">
        <f>_xlfn.TEXTJOIN("; ",TRUE,Hindamistabel!L38:L42)</f>
        <v>survetegurid on määramata mereelupaigatüüpidele (1110 ja 1160); linnuliikide osas on kõigi puhul nimetatud ühed ja samad survetegurid (KKK-s "ohutegurid"), mis ei ole aga asjakohane</v>
      </c>
    </row>
    <row r="12" spans="1:7" ht="52.5" x14ac:dyDescent="0.4">
      <c r="A12" s="158" t="s">
        <v>174</v>
      </c>
      <c r="B12" s="159" t="s">
        <v>122</v>
      </c>
      <c r="C12" s="159" t="s">
        <v>165</v>
      </c>
      <c r="D12" s="171" t="s">
        <v>455</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vähem kui poolte (&lt;50%) kaitseväärtuste puhul ja/või vaid mõne surveteguri puhul</v>
      </c>
      <c r="F12" s="160" t="str">
        <f>_xlfn.TEXTJOIN("; ",TRUE,_xlfn.UNIQUE(Hindamistabel!K43:K46))</f>
        <v>KKK</v>
      </c>
      <c r="G12" s="161" t="str">
        <f>_xlfn.TEXTJOIN("; ",TRUE,Hindamistabel!L43:L46)</f>
        <v>paljud survetegurid (KKK-s nimetatakse  neid ohuteguriteks) on väga üldsõnalised ega ole kaitseväärtuse spetsiifilised</v>
      </c>
    </row>
    <row r="13" spans="1:7" ht="52.5" x14ac:dyDescent="0.4">
      <c r="A13" s="158" t="s">
        <v>181</v>
      </c>
      <c r="B13" s="159" t="s">
        <v>122</v>
      </c>
      <c r="C13" s="159" t="s">
        <v>165</v>
      </c>
      <c r="D13" s="171" t="s">
        <v>182</v>
      </c>
      <c r="E13" s="160" t="str" cm="1">
        <f t="array" ref="E13">_xlfn.TEXTJOIN("; ",TRUE,IF(Hindamistabel!J47:J51="muu",Hindamistabel!L47:L51,IF(Hindamistabel!J47:J51&lt;&gt;"",Hindamistabel!J47:J51,"")))</f>
        <v>rohumaade hülgamine; ehitustegevus ja asustus; militaartegevused ja muud inimsekkumised; inimtekkelised veerežiimi muutused; võõr- ja problemaatilised liigid</v>
      </c>
      <c r="F13" s="160" t="str">
        <f>_xlfn.TEXTJOIN("; ",TRUE,_xlfn.UNIQUE(Hindamistabel!K47:K51))</f>
        <v>KKK</v>
      </c>
      <c r="G13" s="161" t="str">
        <f>_xlfn.TEXTJOIN("; ",TRUE,Hindamistabel!L47:L51)</f>
        <v>majandamise puudumine või alakarjatamine; ehitus- ja arendustegevus; külastajatepoolne tallamine ja häirimine, eriti laidudel ja rannas (linnud!); kuivendamine jm veerežimi mõjutavad tegevused (süvendamine, täitmine); rebase arvukuse kasv (ohustab linde)</v>
      </c>
    </row>
    <row r="14" spans="1:7" ht="78.75" x14ac:dyDescent="0.4">
      <c r="A14" s="158">
        <v>4</v>
      </c>
      <c r="B14" s="159" t="s">
        <v>122</v>
      </c>
      <c r="C14" s="159" t="s">
        <v>165</v>
      </c>
      <c r="D14" s="171" t="s">
        <v>187</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",TRUE,_xlfn.UNIQUE(Hindamistabel!K52:K54))</f>
        <v>KKK</v>
      </c>
      <c r="G14" s="161" t="str">
        <f>_xlfn.TEXTJOIN("; ",TRUE,Hindamistabel!L52:L54)</f>
        <v>puuduvad vihjed välistele surveteguritele (kuid on vihje sarvikpütile, kes pesitseb teadaolevalt väljaspool MKA-d ja HA-d)</v>
      </c>
    </row>
    <row r="15" spans="1:7" ht="78.75" x14ac:dyDescent="0.4">
      <c r="A15" s="158" t="s">
        <v>193</v>
      </c>
      <c r="B15" s="159" t="s">
        <v>122</v>
      </c>
      <c r="C15" s="159" t="s">
        <v>192</v>
      </c>
      <c r="D15" s="171" t="s">
        <v>194</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pooltele või enamale (50% - &lt;100%) kaitseväärtustest</v>
      </c>
      <c r="F15" s="160" t="str">
        <f>_xlfn.TEXTJOIN("; ",TRUE,_xlfn.UNIQUE(Hindamistabel!K55:K59))</f>
        <v>KKK</v>
      </c>
      <c r="G15" s="161" t="str">
        <f>_xlfn.TEXTJOIN("; ",TRUE,Hindamistabel!L55:L59)</f>
        <v>kaitse-eesmärgid on seadmata kaitseväärtustele veealused liivamadalad (1110) ja laiad madalad lahed (1160); kõik kaitse-eesmärgid on loodusala, mitte hoiuala põhised</v>
      </c>
    </row>
    <row r="16" spans="1:7" ht="105" x14ac:dyDescent="0.4">
      <c r="A16" s="158" t="s">
        <v>202</v>
      </c>
      <c r="B16" s="159" t="s">
        <v>122</v>
      </c>
      <c r="C16" s="159" t="s">
        <v>192</v>
      </c>
      <c r="D16" s="171" t="s">
        <v>203</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60" t="str">
        <f>_xlfn.TEXTJOIN("; ",TRUE,_xlfn.UNIQUE(Hindamistabel!K60:K63))</f>
        <v>KKK</v>
      </c>
      <c r="G16" s="161" t="str">
        <f>_xlfn.TEXTJOIN("; ",TRUE,Hindamistabel!L60:L63)</f>
        <v>KKK on koostatud Kasti lahe loodus- ja linnuala kohta ning kaitse-eesmärgid ei erista siseriiklike kaitstavaid alasid (MKA, HA, PEP); kaitse-eesmärgid on kohati üldsõnalised (nt pole pindala alati numbriliselt välja toodud)</v>
      </c>
    </row>
    <row r="17" spans="1:7" ht="105" x14ac:dyDescent="0.4">
      <c r="A17" s="158" t="s">
        <v>209</v>
      </c>
      <c r="B17" s="159" t="s">
        <v>122</v>
      </c>
      <c r="C17" s="159" t="s">
        <v>192</v>
      </c>
      <c r="D17" s="171" t="s">
        <v>210</v>
      </c>
      <c r="E17" s="160" t="str">
        <f>IF(Hindamistabel!J64=TRUE,"Ei ole asjakohane (alal puuduvad vastavad kaitseväärtused)",IF(Hindamistabel!J65=TRUE,"Ei",IF(Hindamistabel!J66=TRUE,"Jah","")))</f>
        <v>Ei ole asjakohane (alal puuduvad vastavad kaitseväärtused)</v>
      </c>
      <c r="F17" s="160" t="str">
        <f>_xlfn.TEXTJOIN("; ",TRUE,_xlfn.UNIQUE(Hindamistabel!K64:K66))</f>
        <v>RT, KKK</v>
      </c>
      <c r="G17" s="161" t="str">
        <f>_xlfn.TEXTJOIN("; ",TRUE,Hindamistabel!L64:L66)</f>
        <v>hoiuala kaitseväärtuseks on vaid loodusdirektiivi elupaigatüübid ja linnudirektiivi ligid</v>
      </c>
    </row>
    <row r="18" spans="1:7" ht="105" x14ac:dyDescent="0.4">
      <c r="A18" s="158" t="s">
        <v>215</v>
      </c>
      <c r="B18" s="159" t="s">
        <v>122</v>
      </c>
      <c r="C18" s="159" t="s">
        <v>192</v>
      </c>
      <c r="D18" s="171" t="s">
        <v>216</v>
      </c>
      <c r="E18" s="160" t="str">
        <f>IF(Hindamistabel!J67=TRUE,"Ei ole asjakohane (alal puuduvad vastavad väärtused)",IF(Hindamistabel!J68=TRUE,"Ei",IF(Hindamistabel!J69=TRUE,"Jah","")))</f>
        <v>Jah</v>
      </c>
      <c r="F18" s="160" t="str">
        <f>_xlfn.TEXTJOIN("; ",TRUE,_xlfn.UNIQUE(Hindamistabel!K67:K69))</f>
        <v>KKK</v>
      </c>
      <c r="G18" s="161" t="str">
        <f>_xlfn.TEXTJOIN("; ",TRUE,Hindamistabel!L67:L69)</f>
        <v>KKK seab rekreatiivsetele väärtustele kaitse-eesmärgi, sh matkaraja rajamise Muratsi poolsaarele</v>
      </c>
    </row>
    <row r="19" spans="1:7" ht="105" x14ac:dyDescent="0.4">
      <c r="A19" s="158" t="s">
        <v>220</v>
      </c>
      <c r="B19" s="159" t="s">
        <v>122</v>
      </c>
      <c r="C19" s="159" t="s">
        <v>219</v>
      </c>
      <c r="D19" s="171" t="s">
        <v>221</v>
      </c>
      <c r="E19" s="160" t="str">
        <f>IF(Hindamistabel!J70=TRUE,"Jah, täiendav sekkumine on vajalik",IF(Hindamistabel!J71=TRUE,"Ei, täiendav sekkumine ei ole vajalik",""))</f>
        <v>Jah, täiendav sekkumine on vajalik</v>
      </c>
      <c r="F19" s="160" t="str">
        <f>_xlfn.TEXTJOIN("; ",TRUE,_xlfn.UNIQUE(Hindamistabel!K70:K71))</f>
        <v>EELIS</v>
      </c>
      <c r="G19" s="161" t="str">
        <f>_xlfn.TEXTJOIN("; ",TRUE,Hindamistabel!L70:L71)</f>
        <v>hoiuala maismaast 94% on määratletud poollooduslike kooslustena, mis vajavad hooldamist ja taastamist</v>
      </c>
    </row>
    <row r="20" spans="1:7" ht="105" x14ac:dyDescent="0.4">
      <c r="A20" s="158" t="s">
        <v>225</v>
      </c>
      <c r="B20" s="159" t="s">
        <v>122</v>
      </c>
      <c r="C20" s="159" t="s">
        <v>219</v>
      </c>
      <c r="D20" s="171" t="s">
        <v>226</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kuid kõik meetmed ei ole SMART</v>
      </c>
      <c r="F20" s="160" t="str">
        <f>_xlfn.TEXTJOIN("; ",TRUE,_xlfn.UNIQUE(Hindamistabel!K72:K75))</f>
        <v>KKK</v>
      </c>
      <c r="G20" s="161" t="str">
        <f>_xlfn.TEXTJOIN("; ",TRUE,Hindamistabel!L72:L75)</f>
        <v>meetmena on nimetatud ka järelevalvet ja KMH-sid (ei ole SMART); eelarvetabelis need tegevused ei kajastu; kõikidele linnuliikidele, v.a merikotkas, on määratud ühised meetmed, mis pole asjakohane ega SMART; meetmed on loodus- ja linnuala põhised, mitte eraldi hoiuala kohta</v>
      </c>
    </row>
    <row r="21" spans="1:7" ht="78.75" x14ac:dyDescent="0.4">
      <c r="A21" s="158" t="s">
        <v>232</v>
      </c>
      <c r="B21" s="159" t="s">
        <v>122</v>
      </c>
      <c r="C21" s="159" t="s">
        <v>219</v>
      </c>
      <c r="D21" s="171" t="s">
        <v>233</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Jah</v>
      </c>
      <c r="F21" s="160" t="str">
        <f>_xlfn.TEXTJOIN("; ",TRUE,_xlfn.UNIQUE(Hindamistabel!K76:K79))</f>
        <v>KKK</v>
      </c>
      <c r="G21" s="161" t="str">
        <f>_xlfn.TEXTJOIN("; ",TRUE,Hindamistabel!L76:L79)</f>
        <v>KKK näeb ette Kasti maastikukaitseala, Kasti lahe hoiuala ja Tulpe merikotka püsielupaiga põhjal Kasti looduskaitseala moodustamise</v>
      </c>
    </row>
    <row r="22" spans="1:7" ht="105" x14ac:dyDescent="0.4">
      <c r="A22" s="158" t="s">
        <v>238</v>
      </c>
      <c r="B22" s="159" t="s">
        <v>122</v>
      </c>
      <c r="C22" s="159" t="s">
        <v>219</v>
      </c>
      <c r="D22" s="171" t="s">
        <v>239</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",TRUE,_xlfn.UNIQUE(Hindamistabel!K80:K83))</f>
        <v>KKK</v>
      </c>
      <c r="G22" s="161" t="str">
        <f>_xlfn.TEXTJOIN("; ",TRUE,Hindamistabel!L80:L83)</f>
        <v>tekstis on rohkem tegevusi kui eelarvetabelis (tegevuskavas)</v>
      </c>
    </row>
    <row r="23" spans="1:7" ht="131.25" x14ac:dyDescent="0.4">
      <c r="A23" s="162">
        <v>7</v>
      </c>
      <c r="B23" s="155" t="s">
        <v>245</v>
      </c>
      <c r="C23" s="155" t="s">
        <v>246</v>
      </c>
      <c r="D23" s="170" t="s">
        <v>456</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",TRUE,_xlfn.UNIQUE(Hindamistabel!K84:K85))</f>
        <v>RT, KKK, EELIS, eksperdiarvamus</v>
      </c>
      <c r="G23" s="157" t="str">
        <f>_xlfn.TEXTJOIN("; ",TRUE,Hindamistabel!L84:L85)</f>
        <v>(hindaja arvamus)</v>
      </c>
    </row>
    <row r="24" spans="1:7" ht="157.5" x14ac:dyDescent="0.4">
      <c r="A24" s="162" t="s">
        <v>251</v>
      </c>
      <c r="B24" s="155" t="s">
        <v>245</v>
      </c>
      <c r="C24" s="155" t="s">
        <v>246</v>
      </c>
      <c r="D24" s="170" t="s">
        <v>252</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inventuurid, uuringud võimaldab hinnata vähem kui poolte (&lt;50%) tegevuste tulemuslikkust/kaitse-eesmärkide saavutatust</v>
      </c>
      <c r="F24" s="156" t="str">
        <f>_xlfn.TEXTJOIN("; ",TRUE,_xlfn.UNIQUE(Hindamistabel!K86:K90))</f>
        <v>EELIS, KKK</v>
      </c>
      <c r="G24" s="157" t="str">
        <f>_xlfn.TEXTJOIN("; ",TRUE,Hindamistabel!L86:L90)</f>
        <v>koosluste kohta on teave enam-vähem olemas, kuid linnuliikide osas on suuri puudujääke</v>
      </c>
    </row>
    <row r="25" spans="1:7" ht="105" x14ac:dyDescent="0.4">
      <c r="A25" s="162" t="s">
        <v>259</v>
      </c>
      <c r="B25" s="155" t="s">
        <v>245</v>
      </c>
      <c r="C25" s="155" t="s">
        <v>246</v>
      </c>
      <c r="D25" s="170" t="s">
        <v>457</v>
      </c>
      <c r="E25" s="163" t="str">
        <f>IF(Hindamistabel!J91&lt;&gt;"",Hindamistabel!J91,"")</f>
        <v>riiklikud seired siduda siseriiklike kaitstavate aladega; viia ellu KKK-s kavandatud linnustikuseired</v>
      </c>
      <c r="F25" s="156" t="str">
        <f>_xlfn.TEXTJOIN("; ",TRUE,_xlfn.UNIQUE(Hindamistabel!K91:K91))</f>
        <v>EELIS, KKK, KESE</v>
      </c>
      <c r="G25" s="157" t="str">
        <f>_xlfn.TEXTJOIN("; ",TRUE,Hindamistabel!L91:L91)</f>
        <v>riiklikke seireid ja linnustikuseireid kas ei ole tehtud või ei ole nende tulemusi sisestatud EELIS-esse ega KESE-sse</v>
      </c>
    </row>
    <row r="26" spans="1:7" ht="78.75" x14ac:dyDescent="0.4">
      <c r="A26" s="162">
        <v>9</v>
      </c>
      <c r="B26" s="155" t="s">
        <v>245</v>
      </c>
      <c r="C26" s="155" t="s">
        <v>246</v>
      </c>
      <c r="D26" s="170" t="s">
        <v>264</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vähesel määral/üksikjuhtumitel kasutatud ala kaitse korralduse/meetmete kohandamiseks</v>
      </c>
      <c r="F26" s="156" t="str">
        <f>_xlfn.TEXTJOIN("; ",TRUE,_xlfn.UNIQUE(Hindamistabel!K92:K95))</f>
        <v>RT</v>
      </c>
      <c r="G26" s="157" t="str">
        <f>_xlfn.TEXTJOIN("; ",TRUE,Hindamistabel!L92:L95)</f>
        <v>2018. a muudeti hoiuala piiri, kui osa sellest liideti piirneva Kasti maastikukaitsealaga</v>
      </c>
    </row>
    <row r="27" spans="1:7" ht="78.75" x14ac:dyDescent="0.4">
      <c r="A27" s="162" t="s">
        <v>271</v>
      </c>
      <c r="B27" s="155" t="s">
        <v>245</v>
      </c>
      <c r="C27" s="155" t="s">
        <v>270</v>
      </c>
      <c r="D27" s="170" t="s">
        <v>272</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",TRUE,_xlfn.UNIQUE(Hindamistabel!K96:K99))</f>
        <v>EELIS, KKK</v>
      </c>
      <c r="G27" s="157" t="str">
        <f>_xlfn.TEXTJOIN("; ",TRUE,Hindamistabel!L96:L99)</f>
        <v>KKK koostas Consultare OÜ;  koostamise töörühma kuulusid Kristo Kiiker, Meeli Mesipuu, Fred Peetersoo jaTiina Kiiker;  kaasamiskoosolek toimus 17.08.2010 Vaivere Seltsimajas</v>
      </c>
    </row>
    <row r="28" spans="1:7" ht="131.25" x14ac:dyDescent="0.4">
      <c r="A28" s="162" t="s">
        <v>279</v>
      </c>
      <c r="B28" s="155" t="s">
        <v>245</v>
      </c>
      <c r="C28" s="155" t="s">
        <v>270</v>
      </c>
      <c r="D28" s="170" t="s">
        <v>280</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huvirühmi kaasati, kuid mõned asjakohased huvirühmad jäid kaasamata ja/või kaasamine toimus pigem informeerimise mitte konsulteerimise tasemel</v>
      </c>
      <c r="F28" s="156" t="str">
        <f>_xlfn.TEXTJOIN("; ",TRUE,_xlfn.UNIQUE(Hindamistabel!K100:K103))</f>
        <v>KKK</v>
      </c>
      <c r="G28" s="157" t="str">
        <f>_xlfn.TEXTJOIN("; ",TRUE,Hindamistabel!L100:L103)</f>
        <v>KKK-s mainitakse ühe huvigrupina RMK-d, kuid kusagil ei kajastu RMK kaasamine, kuigi 240 ha hoiuala maast on riigimaa, mida haldab RMK.</v>
      </c>
    </row>
    <row r="29" spans="1:7" ht="105" x14ac:dyDescent="0.4">
      <c r="A29" s="162" t="s">
        <v>283</v>
      </c>
      <c r="B29" s="155" t="s">
        <v>245</v>
      </c>
      <c r="C29" s="155" t="s">
        <v>270</v>
      </c>
      <c r="D29" s="170" t="s">
        <v>284</v>
      </c>
      <c r="E29" s="156" t="str">
        <f>IF(Hindamistabel!J104=TRUE,"Ei oska vastata",IF(Hindamistabel!J105=TRUE,"Jah - tekkis konflikte",IF(Hindamistabel!J106=TRUE,"Ei - konflikte ei tekkinud ","")))</f>
        <v>Jah - tekkis konflikte</v>
      </c>
      <c r="F29" s="156" t="str">
        <f>_xlfn.TEXTJOIN("; ",TRUE,_xlfn.UNIQUE(Hindamistabel!K104:K106))</f>
        <v>KIRKE, RT, KKK</v>
      </c>
      <c r="G29" s="157" t="str">
        <f>_xlfn.TEXTJOIN("; ",TRUE,Hindamistabel!L104:L106)</f>
        <v>KKK koosoleku (17.08.2010) protokollis ja MKA kaitse-eeskirja eelnõu koosoleku (13.06.2017) protokollis ükski vastasseis ei kajastu, kuid eelnõu seletuskirjas on viide ühele maaomanikule, kes ei soovinud oma seni hoiualal oleva maa arvamist kaitseala koosseisu, kuna soovis jätkata linnujahiga oma maal</v>
      </c>
    </row>
    <row r="30" spans="1:7" ht="52.5" x14ac:dyDescent="0.4">
      <c r="A30" s="162" t="s">
        <v>289</v>
      </c>
      <c r="B30" s="155" t="s">
        <v>245</v>
      </c>
      <c r="C30" s="155" t="s">
        <v>270</v>
      </c>
      <c r="D30" s="170" t="s">
        <v>458</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kaitsekorra/piirangute rangus</v>
      </c>
      <c r="F30" s="156" t="str">
        <f>_xlfn.TEXTJOIN("; ",TRUE,_xlfn.UNIQUE(Hindamistabel!K107:K113))</f>
        <v>KIRKE</v>
      </c>
      <c r="G30" s="157" t="str">
        <f>_xlfn.TEXTJOIN("; ",TRUE,Hindamistabel!L107:L113)</f>
        <v>KIRKE-s on mitmeid dokumente ebaseaduslike ehitiste kohta hoiualal (nt 28.10.2025 nr 7-28/25/20539-2, 27.10.2025 nr 7-28/25/5741-4, 15.08.2024 nr 7-28/24/16710-2,  13.12.2023 nr 7-9/23/23113-2 jne)</v>
      </c>
    </row>
    <row r="31" spans="1:7" ht="105" x14ac:dyDescent="0.4">
      <c r="A31" s="158" t="s">
        <v>300</v>
      </c>
      <c r="B31" s="159" t="s">
        <v>299</v>
      </c>
      <c r="C31" s="159" t="s">
        <v>219</v>
      </c>
      <c r="D31" s="171" t="s">
        <v>301</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Vähem kui pool (&lt;50%) planeeritud taastamistöödest on rakendatud</v>
      </c>
      <c r="F31" s="160" t="str">
        <f>_xlfn.TEXTJOIN("; ",TRUE,_xlfn.UNIQUE(Hindamistabel!K114:K118))</f>
        <v>EELIS, KeA, RMK</v>
      </c>
      <c r="G31" s="161" t="str">
        <f>_xlfn.TEXTJOIN("; ",TRUE,Hindamistabel!L114:L118)</f>
        <v>52 ha suurusest Muratsi puisniidust on taastatud RMK poolt 2025. a 4,97 ha, KeA korraldamisel 2017. a 2,59 ha ja 2019. a sama 2,59 ha uuesti (alates 2020. a hoolduses); ettenähtud kadastike taastamisi pole ilmselt tehtud (või on need nüüd loodudeks taastatud); KKK väliselt on taastatud rannaniite, loodusid ja puiskarjamaid</v>
      </c>
    </row>
    <row r="32" spans="1:7" ht="131.25" x14ac:dyDescent="0.4">
      <c r="A32" s="158" t="s">
        <v>308</v>
      </c>
      <c r="B32" s="159" t="s">
        <v>299</v>
      </c>
      <c r="C32" s="159" t="s">
        <v>219</v>
      </c>
      <c r="D32" s="171" t="s">
        <v>309</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",TRUE,_xlfn.UNIQUE(Hindamistabel!K119:K123))</f>
        <v>KKK</v>
      </c>
      <c r="G32" s="161" t="str">
        <f>_xlfn.TEXTJOIN("; ",TRUE,Hindamistabel!L119:L123)</f>
        <v>KKK märgalade ja veekogudega seotud taastamistöid ette ei näe</v>
      </c>
    </row>
    <row r="33" spans="1:7" ht="52.5" x14ac:dyDescent="0.4">
      <c r="A33" s="158" t="s">
        <v>311</v>
      </c>
      <c r="B33" s="159" t="s">
        <v>299</v>
      </c>
      <c r="C33" s="159" t="s">
        <v>219</v>
      </c>
      <c r="D33" s="171" t="s">
        <v>312</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Vähem kui pool (&lt;50%) hooldust vajavate koosluste pindalast on hooldusesse võetud.</v>
      </c>
      <c r="F33" s="160" t="str">
        <f>_xlfn.TEXTJOIN("; ",TRUE,_xlfn.UNIQUE(Hindamistabel!K124:K128))</f>
        <v>EELIS</v>
      </c>
      <c r="G33" s="161" t="str">
        <f>_xlfn.TEXTJOIN("; ",TRUE,Hindamistabel!L124:L128)</f>
        <v>EELIS-e järgi on hoiualal poollooduslikke kooslusi 944 ha, millest 2025. a oli hoolduses 358,77 ha e 38% (2012. a oli hoolduses 185,71 ha e 19,7%; 2015. a vaid 120,8 ha e 12,8%)</v>
      </c>
    </row>
    <row r="34" spans="1:7" ht="52.5" x14ac:dyDescent="0.4">
      <c r="A34" s="158" t="s">
        <v>319</v>
      </c>
      <c r="B34" s="159" t="s">
        <v>299</v>
      </c>
      <c r="C34" s="159" t="s">
        <v>219</v>
      </c>
      <c r="D34" s="171" t="s">
        <v>320</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",TRUE,_xlfn.UNIQUE(Hindamistabel!K129:K133))</f>
        <v>KKK</v>
      </c>
      <c r="G34" s="161" t="str">
        <f>_xlfn.TEXTJOIN("; ",TRUE,Hindamistabel!L129:L133)</f>
        <v>KKK liigikaitselisi töid ette ei näe</v>
      </c>
    </row>
    <row r="35" spans="1:7" ht="131.25" x14ac:dyDescent="0.4">
      <c r="A35" s="158" t="s">
        <v>326</v>
      </c>
      <c r="B35" s="159" t="s">
        <v>299</v>
      </c>
      <c r="C35" s="159" t="s">
        <v>219</v>
      </c>
      <c r="D35" s="171" t="s">
        <v>327</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Vähem kui pool (&lt;50%) planeeritud meetmetest on rakendatud</v>
      </c>
      <c r="F35" s="160" t="str">
        <f>_xlfn.TEXTJOIN("; ",TRUE,_xlfn.UNIQUE(Hindamistabel!K134:K138))</f>
        <v>KKK, RMK</v>
      </c>
      <c r="G35" s="161" t="str">
        <f>_xlfn.TEXTJOIN("; ",TRUE,Hindamistabel!L134:L138)</f>
        <v>KKK näeb ette rebaste arvukuse vähendamise väikesaartel ja laidudel (1. prior.), kuid puudub teave rebaste küttimise kohta; RMK on 2019. a taastanud 550 m Suur-Tulpele viiva tee kõige olulisema lõigu (KKK-s oli kogu tee taastamine 2500 m ulatuses 3. prior. tegevus aastaks 2016)</v>
      </c>
    </row>
    <row r="36" spans="1:7" ht="78.75" x14ac:dyDescent="0.4">
      <c r="A36" s="158" t="s">
        <v>329</v>
      </c>
      <c r="B36" s="159" t="s">
        <v>299</v>
      </c>
      <c r="C36" s="159" t="s">
        <v>219</v>
      </c>
      <c r="D36" s="171" t="s">
        <v>330</v>
      </c>
      <c r="E36" s="164" t="str">
        <f>IF(Hindamistabel!J139&lt;&gt;"",Hindamistabel!J139,"")</f>
        <v>poollooduslikest kooslustest on üle poole hooldamata ja rebased on ilmselt ohjamata (vastav info puudub)</v>
      </c>
      <c r="F36" s="160" t="str">
        <f>_xlfn.TEXTJOIN("; ",TRUE,_xlfn.UNIQUE(Hindamistabel!K139:K139))</f>
        <v>EELIS, KeA, KIRKE</v>
      </c>
      <c r="G36" s="161" t="str">
        <f>_xlfn.TEXTJOIN("; ",TRUE,Hindamistabel!L139:L139)</f>
        <v>ilmselt puudub maaomanikel motivatsioon oma maad hooldada (või seda hooldada lasta) ning jahimeestel puudub motivatsioon rebaseid küttida</v>
      </c>
    </row>
    <row r="37" spans="1:7" ht="78.75" x14ac:dyDescent="0.4">
      <c r="A37" s="158" t="s">
        <v>332</v>
      </c>
      <c r="B37" s="159" t="s">
        <v>299</v>
      </c>
      <c r="C37" s="159" t="s">
        <v>219</v>
      </c>
      <c r="D37" s="171" t="s">
        <v>333</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Vähem kui pool (&lt;50%) planeeritud meetmetest on rakendatud</v>
      </c>
      <c r="F37" s="160" t="str">
        <f>_xlfn.TEXTJOIN("; ",TRUE,_xlfn.UNIQUE(Hindamistabel!K140:K144))</f>
        <v>EELIS</v>
      </c>
      <c r="G37" s="161" t="str">
        <f>_xlfn.TEXTJOIN("; ",TRUE,Hindamistabel!L140:L144)</f>
        <v>liigiandmestik on jätkuvalt väga kesine</v>
      </c>
    </row>
    <row r="38" spans="1:7" ht="105" x14ac:dyDescent="0.4">
      <c r="A38" s="158" t="s">
        <v>335</v>
      </c>
      <c r="B38" s="159" t="s">
        <v>299</v>
      </c>
      <c r="C38" s="159" t="s">
        <v>219</v>
      </c>
      <c r="D38" s="171" t="s">
        <v>336</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Vähem kui pool (&lt;50%) planeeritud meetmetest on rakendatud</v>
      </c>
      <c r="F38" s="160" t="str">
        <f>_xlfn.TEXTJOIN("; ",TRUE,_xlfn.UNIQUE(Hindamistabel!K145:K149))</f>
        <v>KKK, RT, KeA</v>
      </c>
      <c r="G38" s="161" t="str">
        <f>_xlfn.TEXTJOIN("; ",TRUE,Hindamistabel!L145:L149)</f>
        <v>tulemuslikkuse vahehindamine ja Natura standardandmebaasi ajakohastamine on üldse tegemata, Kasti MKA kaitse-eeskirja on 2018. a küll uuendatud, kuid "Kasti maastikukaitseala, Kasti lahe hoiuala ja Tulpe merikotka püsielupaiga baasil looduskaitseala moodustamine" on jätkuvalt tegemata</v>
      </c>
    </row>
    <row r="39" spans="1:7" ht="105" x14ac:dyDescent="0.4">
      <c r="A39" s="158" t="s">
        <v>338</v>
      </c>
      <c r="B39" s="159" t="s">
        <v>299</v>
      </c>
      <c r="C39" s="159" t="s">
        <v>219</v>
      </c>
      <c r="D39" s="171" t="s">
        <v>339</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Üle poole (50-90%) planeeritud meetmetest on rakendatud.</v>
      </c>
      <c r="F39" s="160" t="str">
        <f>_xlfn.TEXTJOIN("; ",TRUE,_xlfn.UNIQUE(Hindamistabel!K150:K154))</f>
        <v>KKK, MaRu</v>
      </c>
      <c r="G39" s="161" t="str">
        <f>_xlfn.TEXTJOIN("; ",TRUE,Hindamistabel!L150:L154)</f>
        <v>Muratsi sadamasse on infotahvel paigaldamata (jätkuvalt "planeeritav"); kavandatud 11 tähist on kõik paigaldatud</v>
      </c>
    </row>
    <row r="40" spans="1:7" ht="105" x14ac:dyDescent="0.4">
      <c r="A40" s="158" t="s">
        <v>342</v>
      </c>
      <c r="B40" s="159" t="s">
        <v>299</v>
      </c>
      <c r="C40" s="159" t="s">
        <v>219</v>
      </c>
      <c r="D40" s="171" t="s">
        <v>343</v>
      </c>
      <c r="E40" s="164" t="str">
        <f>IF(Hindamistabel!J155&lt;&gt;"",Hindamistabel!J155,"")</f>
        <v>Vätta poolsaarele on paigaldatud LIFE to Alvars projekti infostend; LIFE to Alvars projekti raames on taastatud loopealseid; aastatel 2014-2022 rajati 12,6 km karjatarasid ja taastati 175,7 ha pärandkooslusi (rannaniidud, lood, puisniidud ja -karjamaad), lisaks taastas RMK aastatel 2015-2025 taastanud 32 ha pärandkooslusi</v>
      </c>
      <c r="F40" s="160" t="str">
        <f>_xlfn.TEXTJOIN("; ",TRUE,_xlfn.UNIQUE(Hindamistabel!K155:K155))</f>
        <v>KeA, RMK, KKK</v>
      </c>
      <c r="G40" s="161" t="str">
        <f>_xlfn.TEXTJOIN("; ",TRUE,Hindamistabel!L155:L155)</f>
        <v>taastatud alade hulgas on osaliselt ka KKK-s ettenähtud Muratsi puisniidu taastamine ja kadastike taastamine, kuid KKK-s on kavandatud taastamised täpsemalt määratlemata (vt ka küsimuse 12a vastuse selgitust)</v>
      </c>
    </row>
    <row r="41" spans="1:7" ht="52.5" x14ac:dyDescent="0.4">
      <c r="A41" s="158" t="s">
        <v>346</v>
      </c>
      <c r="B41" s="159" t="s">
        <v>299</v>
      </c>
      <c r="C41" s="159" t="s">
        <v>345</v>
      </c>
      <c r="D41" s="171" t="s">
        <v>436</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Vähem kui poolte (&lt;50%) (suunis)liikide seisund on stabiilne või paranenud </v>
      </c>
      <c r="F41" s="160" t="str">
        <f>_xlfn.TEXTJOIN("; ",TRUE,_xlfn.UNIQUE(Hindamistabel!K156:K160))</f>
        <v>RT, EELIS</v>
      </c>
      <c r="G41" s="161" t="str">
        <f>_xlfn.TEXTJOIN("; ",TRUE,Hindamistabel!L156:L160)</f>
        <v>5 suunisliigist (niidurüdi, sarvikpütt, soopart, merivart ja tõmmukajakas) on seisund sama või paranenud vaid sarvikpütil (2022. a leiti 2 paari); 10 suunisliigist (eelmistele lisaks  täpikhuik, laululuik, suurkoovitaja, sooräts ja väikeluik) on seisund paranenud väikeluigel (2015. a kolmes kohas 11 + 542 + 9 is, 2026. a 150 is)</v>
      </c>
    </row>
    <row r="42" spans="1:7" ht="78.75" x14ac:dyDescent="0.4">
      <c r="A42" s="158" t="s">
        <v>355</v>
      </c>
      <c r="B42" s="159" t="s">
        <v>299</v>
      </c>
      <c r="C42" s="159" t="s">
        <v>345</v>
      </c>
      <c r="D42" s="171" t="s">
        <v>459</v>
      </c>
      <c r="E42" s="164" t="str">
        <f>IF(Hindamistabel!J161&lt;&gt;"",Hindamistabel!J161,"")</f>
        <v/>
      </c>
      <c r="F42" s="160" t="str">
        <f>IF(Hindamistabel!K161&lt;&gt;"",Hindamistabel!K161,"")</f>
        <v/>
      </c>
      <c r="G42" s="161" t="str">
        <f>IF(Hindamistabel!L161&lt;&gt;"",Hindamistabel!L161,"")</f>
        <v/>
      </c>
    </row>
    <row r="43" spans="1:7" ht="52.5" x14ac:dyDescent="0.4">
      <c r="A43" s="158" t="s">
        <v>358</v>
      </c>
      <c r="B43" s="159" t="s">
        <v>299</v>
      </c>
      <c r="C43" s="159" t="s">
        <v>345</v>
      </c>
      <c r="D43" s="171" t="s">
        <v>460</v>
      </c>
      <c r="E43" s="164" t="str">
        <f>IF(Hindamistabel!J162&lt;&gt;"",Hindamistabel!J162,"")</f>
        <v>niidurüdi, soopart, merivart ja tõmmukajakas, täpikhuik, laululuik, suurkoovitaja, sooräts jne</v>
      </c>
      <c r="F43" s="160" t="str">
        <f>IF(Hindamistabel!K162&lt;&gt;"",Hindamistabel!K162,"")</f>
        <v>EELIS</v>
      </c>
      <c r="G43" s="161" t="str">
        <f>IF(Hindamistabel!L162&lt;&gt;"",Hindamistabel!L162,"")</f>
        <v>piirkonnas olevate (kuid hoiuala kaitseväärtuseks mitte olevate linnuliikide) merikotka seisund on enam-vähem sama, naaskelnoka seisund on vist isegi paranenud ja 2019. a leiti 1 paar tutt-tiire (2022. a samas kohas kahjuks 0-vaatlus)</v>
      </c>
    </row>
    <row r="44" spans="1:7" ht="183.75" x14ac:dyDescent="0.4">
      <c r="A44" s="158" t="s">
        <v>361</v>
      </c>
      <c r="B44" s="159" t="s">
        <v>299</v>
      </c>
      <c r="C44" s="159" t="s">
        <v>345</v>
      </c>
      <c r="D44" s="171" t="s">
        <v>461</v>
      </c>
      <c r="E44" s="164" t="str">
        <f>IF(Hindamistabel!J163&lt;&gt;"",Hindamistabel!J163,"")</f>
        <v>linnustikku mõjutab ilmselt enim väikekiskjate kõrge arvukus ja piisavalt ulatuslike lagealade kahanemine ebapiisava hoolduse tõttu, kuid põhjus võib olla ka seireandmete puudumine või puudulikkus</v>
      </c>
      <c r="F44" s="160" t="str">
        <f>IF(Hindamistabel!K163&lt;&gt;"",Hindamistabel!K163,"")</f>
        <v>eksperdiarvamus</v>
      </c>
      <c r="G44" s="161" t="str">
        <f>IF(Hindamistabel!L163&lt;&gt;"",Hindamistabel!L163,"")</f>
        <v>vajalik on väikekiskjate ohjamine, suuremate lagealade taastamine ning asjakohased teadusuuringud (hindaja arvamus)</v>
      </c>
    </row>
    <row r="45" spans="1:7" ht="78.75" x14ac:dyDescent="0.4">
      <c r="A45" s="158" t="s">
        <v>364</v>
      </c>
      <c r="B45" s="159" t="s">
        <v>299</v>
      </c>
      <c r="C45" s="159" t="s">
        <v>345</v>
      </c>
      <c r="D45" s="171" t="s">
        <v>437</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60" t="str">
        <f>_xlfn.TEXTJOIN("; ",TRUE,_xlfn.UNIQUE(Hindamistabel!K164:K168))</f>
        <v>EELIS</v>
      </c>
      <c r="G45" s="161" t="str">
        <f>_xlfn.TEXTJOIN("; ",TRUE,Hindamistabel!L164:L168)</f>
        <v>tüüpide 1110 ja 1160 kohta puudub info jätkuvalt, tüüpide 1620 ja 6530* esinduslikkus on varasema (KKK) A asemel C ning tüübi  9070 esinduslikkus on A semel B, tüüpide 1630* ja 6280* pindala on suurenenud üle kahe korra, tüübi 6210 pindala üle 17 korra, tüübi 5130 pindala on pisut kahanenud (ilmselt looks taastamise tõttu), tüübi 6410 pindala on pisut suurenenud, tüüpide 9010* ja 9080* seisund on jäänud samaks; juurde on leitud tüüpi 1150* (1,33 ha C), 1170* (49,84 ha C) ja 6450 (34,29 ha A); 2025. a inventuuri andmed ei ole veel EELIS-es ja neid pole käesolevas hindamises kasutatud</v>
      </c>
    </row>
    <row r="46" spans="1:7" ht="78.75" x14ac:dyDescent="0.4">
      <c r="A46" s="158" t="s">
        <v>373</v>
      </c>
      <c r="B46" s="159" t="s">
        <v>299</v>
      </c>
      <c r="C46" s="159" t="s">
        <v>345</v>
      </c>
      <c r="D46" s="171" t="s">
        <v>462</v>
      </c>
      <c r="E46" s="164" t="str">
        <f>IF(Hindamistabel!J169&lt;&gt;"",Hindamistabel!J169,"")</f>
        <v/>
      </c>
      <c r="F46" s="160" t="str">
        <f>IF(Hindamistabel!K169&lt;&gt;"",Hindamistabel!K169,"")</f>
        <v/>
      </c>
      <c r="G46" s="161" t="str">
        <f>IF(Hindamistabel!L169&lt;&gt;"",Hindamistabel!L169,"")</f>
        <v/>
      </c>
    </row>
    <row r="47" spans="1:7" ht="78.75" x14ac:dyDescent="0.4">
      <c r="A47" s="158" t="s">
        <v>375</v>
      </c>
      <c r="B47" s="159" t="s">
        <v>299</v>
      </c>
      <c r="C47" s="159" t="s">
        <v>345</v>
      </c>
      <c r="D47" s="171" t="s">
        <v>463</v>
      </c>
      <c r="E47" s="164" t="str">
        <f>IF(Hindamistabel!J170&lt;&gt;"",Hindamistabel!J170,"")</f>
        <v>tüübid 1620, 5130, 6530* ja 9070</v>
      </c>
      <c r="F47" s="160" t="str">
        <f>IF(Hindamistabel!K170&lt;&gt;"",Hindamistabel!K170,"")</f>
        <v>EELIS</v>
      </c>
      <c r="G47" s="161" t="str">
        <f>IF(Hindamistabel!L170&lt;&gt;"",Hindamistabel!L170,"")</f>
        <v>jätkuvalt puudub info tüüpide 1110 ja 1160 kohta</v>
      </c>
    </row>
    <row r="48" spans="1:7" ht="174" customHeight="1" x14ac:dyDescent="0.4">
      <c r="A48" s="158" t="s">
        <v>378</v>
      </c>
      <c r="B48" s="159" t="s">
        <v>299</v>
      </c>
      <c r="C48" s="159" t="s">
        <v>345</v>
      </c>
      <c r="D48" s="171" t="s">
        <v>464</v>
      </c>
      <c r="E48" s="164" t="str">
        <f>IF(Hindamistabel!J171&lt;&gt;"",Hindamistabel!J171,"")</f>
        <v>tüübi 1620 seisund võis halveneda andmete täpsustamise tõttu, tüübi 5130 pindala võis väheneda tüüpideks 6280* või 6210 taastamise tõttu, tüüpide 6530*  ja 9070 seisund on halvenenud hooldamatuse tõttu</v>
      </c>
      <c r="F48" s="160" t="str">
        <f>IF(Hindamistabel!K171&lt;&gt;"",Hindamistabel!K171,"")</f>
        <v>eksperdiarvamus</v>
      </c>
      <c r="G48" s="161" t="str">
        <f>IF(Hindamistabel!L171&lt;&gt;"",Hindamistabel!L171,"")</f>
        <v>(hindaja arvamus)</v>
      </c>
    </row>
    <row r="49" spans="1:7" ht="52.5" x14ac:dyDescent="0.4">
      <c r="A49" s="158">
        <v>16</v>
      </c>
      <c r="B49" s="159" t="s">
        <v>299</v>
      </c>
      <c r="C49" s="159" t="s">
        <v>345</v>
      </c>
      <c r="D49" s="171" t="s">
        <v>381</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",TRUE,_xlfn.UNIQUE(Hindamistabel!K172:K175))</f>
        <v>ELME</v>
      </c>
      <c r="G49" s="161" t="str">
        <f>_xlfn.TEXTJOIN("; ",TRUE,Hindamistabel!L172:L175)</f>
        <v>keskmine (7,27 palli 10-palli skaalal; hinnang on antud 29,96% põhjal alast)</v>
      </c>
    </row>
    <row r="50" spans="1:7" ht="52.5" x14ac:dyDescent="0.4">
      <c r="A50" s="158">
        <v>17</v>
      </c>
      <c r="B50" s="159" t="s">
        <v>299</v>
      </c>
      <c r="C50" s="159" t="s">
        <v>345</v>
      </c>
      <c r="D50" s="171" t="s">
        <v>388</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stabiilne</v>
      </c>
      <c r="F50" s="160" t="str">
        <f>_xlfn.TEXTJOIN("; ",TRUE,_xlfn.UNIQUE(Hindamistabel!K176:K179))</f>
        <v>ELME</v>
      </c>
      <c r="G50" s="161" t="str">
        <f>_xlfn.TEXTJOIN("; ",TRUE,Hindamistabel!L176:L179)</f>
        <v>keskmine (64,38 palli 100-palli skaalal; hinnang on antud 29,70% põhjal alast)</v>
      </c>
    </row>
    <row r="51" spans="1:7" ht="52.5" x14ac:dyDescent="0.4">
      <c r="A51" s="158" t="s">
        <v>393</v>
      </c>
      <c r="B51" s="159" t="s">
        <v>299</v>
      </c>
      <c r="C51" s="159" t="s">
        <v>345</v>
      </c>
      <c r="D51" s="171" t="s">
        <v>394</v>
      </c>
      <c r="E51" s="160"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60" t="str">
        <f>_xlfn.TEXTJOIN("; ",TRUE,_xlfn.UNIQUE(Hindamistabel!K180:K182))</f>
        <v>OKAS, KIRKE</v>
      </c>
      <c r="G51" s="161" t="str">
        <f>_xlfn.TEXTJOIN("; ",TRUE,Hindamistabel!L180:L182)</f>
        <v>põhiline probleem on ehitamine rannikule ja merre, lisaks seatud tingimuste mittetäitmine (linnurahu rikkumine, raiematerjali ladustamine valesse kohta jms)</v>
      </c>
    </row>
    <row r="52" spans="1:7" ht="78.75" x14ac:dyDescent="0.4">
      <c r="A52" s="158" t="s">
        <v>400</v>
      </c>
      <c r="B52" s="159" t="s">
        <v>299</v>
      </c>
      <c r="C52" s="159" t="s">
        <v>345</v>
      </c>
      <c r="D52" s="171" t="s">
        <v>401</v>
      </c>
      <c r="E52" s="160" t="str">
        <f>IF(Hindamistabel!J183=TRUE,"Ei oska vastata",IF(Hindamistabel!J184=TRUE,"Jah, rikkumistel on võimalik (oluline) mõju kaitseväärtustele",IF(Hindamistabel!J185=TRUE,"Ei, rikkumistel ja/või selle tagajärgedel ei ole teadaolevaid (olulisi) mõjusid kaitseväärtustele","")))</f>
        <v>Jah, rikkumistel on võimalik (oluline) mõju kaitseväärtustele</v>
      </c>
      <c r="F52" s="160" t="str">
        <f>_xlfn.TEXTJOIN("; ",TRUE,_xlfn.UNIQUE(Hindamistabel!K183:K185))</f>
        <v>eksperdiarvamus</v>
      </c>
      <c r="G52" s="161" t="str">
        <f>_xlfn.TEXTJOIN("; ",TRUE,Hindamistabel!L183:L185)</f>
        <v>ebaseaduslik ehitustegevus hävitab kaitstavaid elupaigatüüpe ja liikide kasvukohti; linnurahu rikkumine häirib kaitseväärtuseks seatud linnuliike või nurjab pesitsuse; materjali ladustamine valesse kohta võib hävitada sealse kaitsealuse liigi kasvukoha või kahjustada kaitstavat elupaigatüüpi; (hindaja arvamus)</v>
      </c>
    </row>
    <row r="53" spans="1:7" ht="105" x14ac:dyDescent="0.4">
      <c r="A53" s="158" t="s">
        <v>406</v>
      </c>
      <c r="B53" s="159" t="s">
        <v>299</v>
      </c>
      <c r="C53" s="159" t="s">
        <v>345</v>
      </c>
      <c r="D53" s="171" t="s">
        <v>407</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 kuid kaitsekorra muutmine on juba töös</v>
      </c>
      <c r="F53" s="160" t="str">
        <f>_xlfn.TEXTJOIN("; ",TRUE,_xlfn.UNIQUE(Hindamistabel!K186:K190))</f>
        <v>eksperdiarvamus</v>
      </c>
      <c r="G53" s="161" t="str">
        <f>_xlfn.TEXTJOIN("; ",TRUE,Hindamistabel!L186:L190)</f>
        <v>hindaja on viimati tegelenud Saare maakonna hoiualade määruse muutmise eelnõuga 2018. a, misjärel anti menetlus üle Saaremaa kaitseplanerijatele; eelnõu näeb ette Kasti lahe hoiuala kaitseväärtuste muutmise</v>
      </c>
    </row>
    <row r="54" spans="1:7" ht="78.75" x14ac:dyDescent="0.4">
      <c r="A54" s="158" t="s">
        <v>413</v>
      </c>
      <c r="B54" s="159" t="s">
        <v>299</v>
      </c>
      <c r="C54" s="159" t="s">
        <v>345</v>
      </c>
      <c r="D54" s="172" t="s">
        <v>465</v>
      </c>
      <c r="E54" s="160" t="str">
        <f>IF(Hindamistabel!J191&lt;&gt;"",Hindamistabel!J191,"")</f>
        <v/>
      </c>
      <c r="F54" s="160" t="str">
        <f>IF(Hindamistabel!K191&lt;&gt;"",Hindamistabel!K191,"")</f>
        <v/>
      </c>
      <c r="G54" s="161" t="str">
        <f>IF(Hindamistabel!L191&lt;&gt;"",Hindamistabel!L191,"")</f>
        <v/>
      </c>
    </row>
    <row r="55" spans="1:7" ht="78.75" x14ac:dyDescent="0.4">
      <c r="A55" s="158" t="s">
        <v>416</v>
      </c>
      <c r="B55" s="159" t="s">
        <v>299</v>
      </c>
      <c r="C55" s="159" t="s">
        <v>345</v>
      </c>
      <c r="D55" s="172" t="s">
        <v>417</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kuid kaitse-eeskirja/määruse muutmine on juba töös</v>
      </c>
      <c r="F55" s="160" t="str">
        <f>_xlfn.TEXTJOIN("; ",TRUE,_xlfn.UNIQUE(Hindamistabel!K192:K196))</f>
        <v>eksperdiarvamus</v>
      </c>
      <c r="G55" s="161" t="str">
        <f>_xlfn.TEXTJOIN("; ",TRUE,Hindamistabel!L192:L196)</f>
        <v>hoiualade määruse muutmisega on alustatud, kuid see on seiskunud</v>
      </c>
    </row>
    <row r="56" spans="1:7" ht="105" x14ac:dyDescent="0.4">
      <c r="A56" s="158" t="s">
        <v>423</v>
      </c>
      <c r="B56" s="159" t="s">
        <v>299</v>
      </c>
      <c r="C56" s="159" t="s">
        <v>345</v>
      </c>
      <c r="D56" s="171" t="s">
        <v>466</v>
      </c>
      <c r="E56" s="164" t="str">
        <f>IF(Hindamistabel!J197&lt;&gt;"",Hindamistabel!J197,"")</f>
        <v/>
      </c>
      <c r="F56" s="160" t="str">
        <f>IF(Hindamistabel!K197&lt;&gt;"",Hindamistabel!K197,"")</f>
        <v/>
      </c>
      <c r="G56" s="161" t="str">
        <f>IF(Hindamistabel!L197&lt;&gt;"",Hindamistabel!L197,"")</f>
        <v/>
      </c>
    </row>
    <row r="57" spans="1:7" ht="103.5" customHeight="1" x14ac:dyDescent="0.4">
      <c r="A57" s="165">
        <v>20</v>
      </c>
      <c r="B57" s="166" t="s">
        <v>60</v>
      </c>
      <c r="C57" s="166" t="s">
        <v>60</v>
      </c>
      <c r="D57" s="173" t="s">
        <v>426</v>
      </c>
      <c r="E57" s="168" t="str">
        <f>IF(Hindamistabel!J198&lt;&gt;"",Hindamistabel!J198,"")</f>
        <v>kaaluda uuesti Kasti MKA ja Kasti lahe HA liitmist; parandada ära piir Sutu lahe HA-ga</v>
      </c>
      <c r="F57" s="167" t="str">
        <f>IF(Hindamistabel!K198&lt;&gt;"",Hindamistabel!K198,"")</f>
        <v>EELIS, MaRu, eksperdiarvamus</v>
      </c>
      <c r="G57" s="169" t="str">
        <f>IF(Hindamistabel!L198&lt;&gt;"",Hindamistabel!L198,"")</f>
        <v>(hindaja arvamus)</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b649935-037c-4c14-a150-23430a541015" xsi:nil="true"/>
    <lcf76f155ced4ddcb4097134ff3c332f xmlns="5a43134a-3882-4234-8664-add787c76c04">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0178B9F79944FF42A8DF4D0F33D3F8E6" ma:contentTypeVersion="12" ma:contentTypeDescription="Loo uus dokument" ma:contentTypeScope="" ma:versionID="045797690a6ea4c29083d6560cd24a0e">
  <xsd:schema xmlns:xsd="http://www.w3.org/2001/XMLSchema" xmlns:xs="http://www.w3.org/2001/XMLSchema" xmlns:p="http://schemas.microsoft.com/office/2006/metadata/properties" xmlns:ns2="5a43134a-3882-4234-8664-add787c76c04" xmlns:ns3="7b649935-037c-4c14-a150-23430a541015" targetNamespace="http://schemas.microsoft.com/office/2006/metadata/properties" ma:root="true" ma:fieldsID="bac279f9acfbe4c0d0df554aa788dfa2" ns2:_="" ns3:_="">
    <xsd:import namespace="5a43134a-3882-4234-8664-add787c76c04"/>
    <xsd:import namespace="7b649935-037c-4c14-a150-23430a54101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43134a-3882-4234-8664-add787c76c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Pildisildid" ma:readOnly="false" ma:fieldId="{5cf76f15-5ced-4ddc-b409-7134ff3c332f}" ma:taxonomyMulti="true" ma:sspId="cd040227-3b06-4173-ae46-9604ed6ae55c"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b649935-037c-4c14-a150-23430a541015"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2f3830aa-90bc-4c3f-8be6-2328340bf938}" ma:internalName="TaxCatchAll" ma:showField="CatchAllData" ma:web="7b649935-037c-4c14-a150-23430a54101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utüüp"/>
        <xsd:element ref="dc:title" minOccurs="0" maxOccurs="1" ma:index="4" ma:displayName="Pealkiri"/>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84A352-2614-4D84-84F2-489523D6EC42}">
  <ds:schemaRefs>
    <ds:schemaRef ds:uri="http://schemas.microsoft.com/office/2006/metadata/properties"/>
    <ds:schemaRef ds:uri="http://schemas.microsoft.com/office/infopath/2007/PartnerControls"/>
    <ds:schemaRef ds:uri="7b649935-037c-4c14-a150-23430a541015"/>
    <ds:schemaRef ds:uri="5a43134a-3882-4234-8664-add787c76c04"/>
  </ds:schemaRefs>
</ds:datastoreItem>
</file>

<file path=customXml/itemProps2.xml><?xml version="1.0" encoding="utf-8"?>
<ds:datastoreItem xmlns:ds="http://schemas.openxmlformats.org/officeDocument/2006/customXml" ds:itemID="{1CA283C1-E852-45B8-9A1F-4242A62DEB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a43134a-3882-4234-8664-add787c76c04"/>
    <ds:schemaRef ds:uri="7b649935-037c-4c14-a150-23430a54101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Andres Miller</cp:lastModifiedBy>
  <cp:revision/>
  <dcterms:created xsi:type="dcterms:W3CDTF">2011-01-19T10:59:21Z</dcterms:created>
  <dcterms:modified xsi:type="dcterms:W3CDTF">2026-07-03T12:21:22Z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0x0101000178B9F79944FF42A8DF4D0F33D3F8E6</vt:lpwstr>
  </property>
  <property fmtid="{D5CDD505-2E9C-101B-9397-08002B2CF9AE}" pid="3" name="MediaServiceImageTags">
    <vt:lpwstr/>
  </property>
</Properties>
</file>