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9845681B-D563-4FB3-A434-23728455A359}" xr6:coauthVersionLast="47" xr6:coauthVersionMax="47" xr10:uidLastSave="{00000000-0000-0000-0000-000000000000}"/>
  <bookViews>
    <workbookView xWindow="-108" yWindow="-108"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B65" i="35" s="1"/>
  <c r="F14" i="35"/>
  <c r="E14" i="35" s="1"/>
  <c r="F13" i="35"/>
  <c r="E13" i="35" s="1"/>
  <c r="F12" i="35"/>
  <c r="E12" i="35" s="1"/>
  <c r="F10" i="35"/>
  <c r="E10" i="35" s="1"/>
  <c r="F9" i="35"/>
  <c r="E9" i="35" s="1"/>
  <c r="F8" i="35"/>
  <c r="E8" i="35" s="1"/>
  <c r="F7" i="35"/>
  <c r="E7" i="35" s="1"/>
  <c r="B69" i="35" l="1"/>
  <c r="B74" i="35"/>
  <c r="B68" i="35"/>
  <c r="B67" i="35"/>
  <c r="B66" i="35"/>
  <c r="B73" i="35"/>
  <c r="B64" i="35"/>
  <c r="B63" i="35"/>
  <c r="B72" i="35"/>
  <c r="B62" i="35"/>
  <c r="B71" i="35"/>
  <c r="B6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<sst xmlns="http://schemas.openxmlformats.org/spreadsheetml/2006/main" count="1304" uniqueCount="524">
  <si>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</si>
  <si>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</si>
  <si>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</si>
  <si>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</si>
  <si>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</si>
  <si>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</si>
  <si>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</si>
  <si>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</si>
  <si>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</si>
  <si>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</si>
  <si>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</si>
  <si>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</si>
  <si>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</si>
  <si>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</si>
  <si>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</si>
  <si>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</si>
  <si>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</si>
  <si>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</si>
  <si>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</si>
  <si>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</si>
  <si>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</si>
  <si>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</si>
  <si>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</si>
  <si>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</si>
  <si>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</si>
  <si>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</si>
  <si>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</si>
  <si>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</si>
  <si>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</si>
  <si>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</si>
  <si>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</si>
  <si>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</si>
  <si>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</si>
  <si>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</si>
  <si>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</si>
  <si>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</si>
  <si>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</si>
  <si>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</si>
  <si>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</si>
  <si>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</si>
  <si>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</si>
  <si>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</si>
  <si>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</si>
  <si>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</si>
  <si>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</si>
  <si>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</si>
  <si>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</si>
  <si>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</si>
  <si>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</si>
  <si>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</si>
  <si>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</si>
  <si>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</si>
  <si>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</si>
  <si>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</si>
  <si>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</si>
  <si>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</si>
  <si>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</si>
  <si>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</si>
  <si>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</si>
  <si>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</si>
  <si>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</si>
  <si>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</si>
  <si>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</si>
  <si>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</si>
  <si>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</si>
  <si>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</si>
  <si>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</si>
  <si>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</si>
  <si>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</si>
  <si>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</si>
  <si>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</si>
  <si>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</si>
  <si>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</si>
  <si>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</si>
  <si>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</si>
  <si>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</si>
  <si>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</si>
  <si>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</si>
  <si>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</si>
  <si>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</si>
  <si>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</si>
  <si>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</si>
  <si>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</si>
  <si>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</si>
  <si>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</si>
  <si>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</si>
  <si>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</si>
  <si>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</si>
  <si>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</si>
  <si>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</si>
  <si>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</si>
  <si>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</si>
  <si>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</si>
  <si>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</si>
  <si>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</si>
  <si>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</si>
  <si>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</si>
  <si>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</si>
  <si>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</si>
  <si>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</si>
  <si>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</si>
  <si>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</si>
  <si>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</si>
  <si>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</si>
  <si>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</si>
  <si>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</si>
  <si>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</si>
  <si>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</si>
  <si>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</si>
  <si>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</si>
  <si>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</si>
  <si>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</si>
  <si>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</si>
  <si>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</si>
  <si>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</si>
  <si>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</si>
  <si>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</si>
  <si>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</si>
  <si>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</si>
  <si>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</si>
  <si>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</si>
  <si>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</si>
  <si>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</si>
  <si>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</si>
  <si>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</si>
  <si>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</si>
  <si>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</si>
  <si>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</si>
  <si>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</si>
  <si>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</si>
  <si>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</si>
  <si>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</si>
  <si>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</si>
  <si>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</si>
  <si>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</si>
  <si>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</si>
  <si>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</si>
  <si>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</si>
  <si>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</si>
  <si>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</si>
  <si>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</si>
  <si>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</si>
  <si>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</si>
  <si>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</si>
  <si>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</si>
  <si>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</si>
  <si>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</si>
  <si>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</si>
  <si>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</si>
  <si>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</si>
  <si>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</si>
  <si>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</si>
  <si>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</si>
  <si>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</si>
  <si>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</si>
  <si>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</si>
  <si>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</si>
  <si>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</si>
  <si>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</si>
  <si>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</si>
  <si>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</si>
  <si>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</si>
  <si>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</si>
  <si>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</si>
  <si>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</si>
  <si>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</si>
  <si>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</si>
  <si>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</si>
  <si>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</si>
  <si>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</si>
  <si>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</si>
  <si>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</si>
  <si>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</si>
  <si>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</si>
  <si>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</si>
  <si>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</si>
  <si>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</si>
  <si>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</si>
  <si>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</si>
  <si>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</si>
  <si>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</si>
  <si>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</si>
  <si>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</si>
  <si>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</si>
  <si>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</si>
  <si>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</si>
  <si>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</si>
  <si>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</si>
  <si>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</si>
  <si>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</si>
  <si>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</si>
  <si>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</si>
  <si>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</si>
  <si>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</si>
  <si>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</si>
  <si>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</si>
  <si>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</si>
  <si>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</si>
  <si>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</si>
  <si>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</si>
  <si>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</si>
  <si>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</si>
  <si>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</si>
  <si>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</si>
  <si>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</si>
  <si>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</si>
  <si>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</si>
  <si>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</si>
  <si>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</si>
  <si>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</si>
  <si>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</si>
  <si>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</si>
  <si>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</si>
  <si>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</si>
  <si>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</si>
  <si>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</si>
  <si>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</si>
  <si>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</si>
  <si>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</si>
  <si>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</si>
  <si>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</si>
  <si>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</si>
  <si>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</si>
  <si>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</si>
  <si>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</si>
  <si>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</si>
  <si>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</si>
  <si>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</si>
  <si>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</si>
  <si>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</si>
  <si>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</si>
  <si>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</si>
  <si>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</si>
  <si>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</si>
  <si>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</si>
  <si>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</si>
  <si>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</si>
  <si>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</si>
  <si>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</si>
  <si>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</si>
  <si>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</si>
  <si>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</si>
  <si>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</si>
  <si>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</si>
  <si>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</si>
  <si>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</si>
  <si>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</si>
  <si>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</si>
  <si>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</si>
  <si>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</si>
  <si>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</si>
  <si>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</si>
  <si>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</si>
  <si>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</si>
  <si>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</si>
  <si>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</si>
  <si>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</si>
  <si>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</si>
  <si>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</si>
  <si>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</si>
  <si>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</si>
  <si>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</si>
  <si>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</si>
  <si>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</si>
  <si>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</si>
  <si>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</si>
  <si>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</si>
  <si>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</si>
  <si>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</si>
  <si>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</si>
  <si>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</si>
  <si>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</si>
  <si>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</si>
  <si>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</si>
  <si>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</si>
  <si>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</si>
  <si>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</si>
  <si>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</si>
  <si>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</si>
  <si>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</si>
  <si>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</si>
  <si>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</si>
  <si>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</si>
  <si>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</si>
  <si>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</si>
  <si>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</si>
  <si>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</si>
  <si>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</si>
  <si>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</si>
  <si>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</si>
  <si>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</si>
  <si>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</si>
  <si>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</si>
  <si>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</si>
  <si>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</si>
  <si>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</si>
  <si>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</si>
  <si>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</si>
  <si>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</si>
  <si>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</si>
  <si>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</si>
  <si>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</si>
  <si>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</si>
  <si>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</si>
  <si>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</si>
  <si>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</si>
  <si>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</si>
  <si>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</si>
  <si>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</si>
  <si>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</si>
  <si>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</si>
  <si>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</si>
  <si>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</si>
  <si>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</si>
  <si>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</si>
  <si>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</si>
  <si>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</si>
  <si>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</si>
  <si>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</si>
  <si>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</si>
  <si>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</si>
  <si>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</si>
  <si>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</si>
  <si>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</si>
  <si>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</si>
  <si>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</si>
  <si>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</si>
  <si>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</si>
  <si>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</si>
  <si>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</si>
  <si>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</si>
  <si>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</si>
  <si>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</si>
  <si>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</si>
  <si>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</si>
  <si>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</si>
  <si>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</si>
  <si>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</si>
  <si>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</si>
  <si>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</si>
  <si>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</si>
  <si>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</si>
  <si>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</si>
  <si>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</si>
  <si>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</si>
  <si>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</si>
  <si>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</si>
  <si>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</si>
  <si>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</si>
  <si>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</si>
  <si>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</si>
  <si>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</si>
  <si>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</si>
  <si>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</si>
  <si>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</si>
  <si>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</si>
  <si>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</si>
  <si>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</si>
  <si>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</si>
  <si>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</si>
  <si>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</si>
  <si>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</si>
  <si>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</si>
  <si>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</si>
  <si>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</si>
  <si>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</si>
  <si>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</si>
  <si>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</si>
  <si>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</si>
  <si>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</si>
  <si>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</si>
  <si>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</si>
  <si>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</si>
  <si>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</si>
  <si>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</si>
  <si>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</si>
  <si>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</si>
  <si>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</si>
  <si>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</si>
  <si>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</si>
  <si>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</si>
  <si>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</si>
  <si>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</si>
  <si>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</si>
  <si>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</si>
  <si>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</si>
  <si>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</si>
  <si>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</si>
  <si>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</si>
  <si>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</si>
  <si>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</si>
  <si>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</si>
  <si>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</si>
  <si>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</si>
  <si>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</si>
  <si>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</si>
  <si>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</si>
  <si>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</si>
  <si>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</si>
  <si>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</si>
  <si>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</si>
  <si>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</si>
  <si>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</si>
  <si>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</si>
  <si>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</si>
  <si>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</si>
  <si>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</si>
  <si>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</si>
  <si>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</si>
  <si>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</si>
  <si>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</si>
  <si>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</si>
  <si>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</si>
  <si>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</si>
  <si>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</si>
  <si>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</si>
  <si>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</si>
  <si>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</si>
  <si>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</si>
  <si>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</si>
  <si>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</si>
  <si>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</si>
  <si>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</si>
  <si>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</si>
  <si>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</si>
  <si>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</si>
  <si>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</si>
  <si>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</si>
  <si>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</si>
  <si>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</si>
  <si>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</si>
  <si>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</si>
  <si>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</si>
  <si>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</si>
  <si>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</si>
  <si>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</si>
  <si>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</si>
  <si>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</si>
  <si>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</si>
  <si>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</si>
  <si>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</si>
  <si>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</si>
  <si>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</si>
  <si>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</si>
  <si>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</si>
  <si>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</si>
  <si>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</si>
  <si>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</si>
  <si>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</si>
  <si>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</si>
  <si>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</si>
  <si>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</si>
  <si>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</si>
  <si>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</si>
  <si>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</si>
  <si>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</si>
  <si>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</si>
  <si>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</si>
  <si>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</si>
  <si>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</si>
  <si>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</si>
  <si>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</si>
  <si>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</si>
  <si>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Kunda jõe hoiuala</t>
  </si>
  <si>
    <t>KLO2000063</t>
  </si>
  <si>
    <t>Lääne-Viru maakond</t>
  </si>
  <si>
    <t>IV</t>
  </si>
  <si>
    <t>Sirtsi loodusala</t>
  </si>
  <si>
    <t>Keskkonnaamet</t>
  </si>
  <si>
    <t>Sirtsi LKA ja Kunda HA (Sirtsi loodusala) kaitsekorralduskava 2016-2025</t>
  </si>
  <si>
    <t>2016-2025</t>
  </si>
  <si>
    <t>Liggi Namm</t>
  </si>
  <si>
    <t>kaitsekorralduskava</t>
  </si>
  <si>
    <t>Kaitseväärtuseks on elupaigatüüp jõed ja ojad (3260)</t>
  </si>
  <si>
    <t>Paksukojalise jõekarbi seisundi andmed teadmata, sellest on kaitsekorralduskava ptk-s 2.1.5.1 pikem selgitus.</t>
  </si>
  <si>
    <t>Seisundit on kirjeldatud veemajanduskava näitajate alusel, mis põhinevad uuringutel.</t>
  </si>
  <si>
    <t>Andmelünk on paksukojalise jõekarbi olemasolu ja seisund. Kavas on tegevus "eesmärgiliikide inventuurid ja vaatlused".</t>
  </si>
  <si>
    <t>On üks andmelünk, paksukojalise jõekarbi seisund. Kaitsekorraldusperioodi jooksul andmelünk ei saa täidetud. Küll on aga tehtud eeltöö. 2025. a kuulutati välja riigihange paksukojalise jõekarbi inventeerimiseks Kunda jões. Töö tähtaeg on 17.11.2026.</t>
  </si>
  <si>
    <t xml:space="preserve">Surveteguri asemel on kaitsekorralduskavas kasutatud mõistet "negatiivne mõjutegur". Kuna andmed paksukojalise jõekarbi seisundist puuduvad, ei ole talle ka survetegureid (ega meetmeid) määratud. Elupaigatüübi jõed ja ojad ning võldase ja lõhe survetegurid tuvastatud. Hingul on tuvastatud, et survetegurid puuduvad. </t>
  </si>
  <si>
    <t>Hindaja lähtub "suunised vastamiseks" sellest osast, mis kirjeldab, mida teha enne, kui survetegurite metoodika on ühtlustatud. Elupaigatüüp jõed ja ojad, võldas, lõhe: üldjoontes on kirjas  surveteguri põhimõtteline tähtsus ja see, kus survetegur asub. Elupaigatüüp jõed ja ojad : maaparandustööde ja võimaliku hajureostuse olulisus ja ulatus on ebamäärane, paisude ja hüdroenergia tootmise ulatuse ja olulisuse võib lugeda määratuks. Hinku pole arvestatud, sest kavas on kirjas, et temal survetegurid puuduvad. Paksukojalist jõekarpi on küsimusele vastamisel arvestatud (surveteguri olulisus ja ulatus kindlaks määramata), kavas on öeldud, et andmed on ebapiisavad selleks, et survetegurite kohta midagi öelda.</t>
  </si>
  <si>
    <t>Jõel asuvad paisud</t>
  </si>
  <si>
    <t>Hüdroenergia tootmine viisil, millega kaasneb oht jõe veerežiimi rikkumiseks ning setetereostuseks.</t>
  </si>
  <si>
    <t xml:space="preserve">Elupaigatüübi jõed ja ojad peatükis on kirjeldatud valgalalt tulevat hajureostust (reostuskoldeid ega reostusele viitavaid märke vees 2013. a välitöödel ei leitud) ja võimaliku negatiivse mõjutegurina valgalal tehtavaid maaparandustöid. </t>
  </si>
  <si>
    <t>Viiest kaitseväärtusest neljale on seatud kaitse-eesmärgid. Ei ole seatud paksukojalisele jõekarbile andmete puudulikkuse tõttu.</t>
  </si>
  <si>
    <t>Kaitse-eesmärgid on määratud viiest kaitseväärtusest neljal, need kõik on SMART.</t>
  </si>
  <si>
    <t>Kaitse-eesmärgid on seatud ka hoiualal elavale jõesilmule, kes pole hoiuala kaitseväärtuseks, kuid on Sirtsi loodusala kaitseväärtus.</t>
  </si>
  <si>
    <t>Hindaja on vastamisel arvestanud, et kaitsekorralduskavas ei ole aktiivseid tegevusi planeeritud. Siiski on kaitsekorralduskavas eluapaiga jõed ja ojad ning võldase ja lõhe juures kirjas: "Kaitse-eesmärkide saavutamise parimaks meetmeks on kaitsekorralduskava aluseks olevatele töödele tuginedes peetud Kunda jõel hüdroenergia tootmise lõpetamist kalade rändeteede avamist, paisude likvideerimist ja paisjärvede all olevate jõeosade taastamist looduslähedasel kujul." Paisude likvideerimine pole tegevusena kaitsekorralduskavas kirjas. See peab käima  keskkonnaloa regulatsioonide alusel.</t>
  </si>
  <si>
    <t>hindaja teadmised</t>
  </si>
  <si>
    <t>Keskkonnaportaal, KESE</t>
  </si>
  <si>
    <t xml:space="preserve">Konkreetsed seireandmed on olemas jõe seisundi ja lõhe kohta. Teiste liikide andmed ei ole piisavad. </t>
  </si>
  <si>
    <t>-</t>
  </si>
  <si>
    <t>hindaja teadmised, EELSI</t>
  </si>
  <si>
    <t>Viidi läbi avalik koosolek.</t>
  </si>
  <si>
    <t>kaitsekorralduskava, hindaja teadmised</t>
  </si>
  <si>
    <t>Kaitsekorralduskavaga ei plaanita Kunda jõe hoiualal aktiivseid tegevusi.</t>
  </si>
  <si>
    <t>Keskkonnaameti dokumendihaldussüsteem</t>
  </si>
  <si>
    <t>Paisude omanikud ei ole nõus keskkonnaloa pikendamisest keeldumisega ja on kaevanud Keskkonnaameti kohtusse. Vastuseis ka Muinsuskaitseametiga paisude teemal.</t>
  </si>
  <si>
    <t>kaitsekorralduskava, EELIS</t>
  </si>
  <si>
    <t>Kunda jõe hoiualale ei jää poollooduslikke kooslusi</t>
  </si>
  <si>
    <t>Kava ei näe hoiualal selliseid töid ette.</t>
  </si>
  <si>
    <t>kaitsekorralduskava vahehindamine - puudus metoodika</t>
  </si>
  <si>
    <t>kaitsekorralduskava, KESE, inventuuride virtuaalkontor</t>
  </si>
  <si>
    <t>Tehtud on jõgede hüdrobioloogilist ja hüdrokeemilist seiret. Kava näeb ette paksukojalise jõekarbi inventuuri, mille hange on hindamise ajaks (2025. a mai algus) välja kuulutatud.</t>
  </si>
  <si>
    <t>Tegemata on kaitsekorralduskava vahehindamine - puudus metoodika. Uuendamata on eesmärgid, selleks on vaja enne teada saada paksukojalise jõekarbi inventuuri tulemused 8selguvad 2026. aasta lõpus).</t>
  </si>
  <si>
    <t>Selliseid tegevusi ei ole kavas planeeritud.</t>
  </si>
  <si>
    <t>teadaolevalt mitte</t>
  </si>
  <si>
    <t>Paksukojalise jõekarbi kohta andmed puuduvad, 2025. a on tellitud uuring. Lõhe seisundi võib lugeda TÜ Eesti Mereinstituudi 2023. a koostatud aruande alusel stabiilseks, sest lõhe asustustihedus senises elupaigas paisust suudmeni on kaitsekorraldusperioodi algusega võrreldes enam-vähem sama, vahepeal on olnud suurema arvukusega aastaid. Siiski ei vasta see kaitsekorralduskavas seatud eesmärgile. Eesmärk on, et jõgi oleks kogu Sirtsi loodusala ulatuses lõhele ja teistele kaitse-eesmärgiks seatud liikidele avatud (rändetõketeta) ning sobiv sigimis- ja elupaik. Rändetõkked on endiselt alles, nende avamisel suureneks Kunda jõe lõhe potentsiaalne kudealade suurus vähemalt 9 korda (TÜ Eesti Mereinstituut, 2023). KALA seisund Kunda_2 veekogumis on 2023. a hinnatud kesiseks. Kesise seisundi peamiseks põhjuseks võivad olla Kunda jõe alamjooksule jäävad paisud, mis takistavad siirdekalade liikumist (Keskkonnaagentuur, 2024).</t>
  </si>
  <si>
    <t>Keskkonnaagentuur, 2025. Eesti pinnaveekogumite seisundi 2024. aasta ajakohastatud vahehinnangu seletuskirja lisa 1 (Eesti vooluveekogumite hüdromorfoloogilise seisundi hinnang.xlsx). Keskkonnaportaal https://keskkonnaportaal.ee/et/teemad/vesi/pinnavesi/pinnaveekogumite-seisundiinfo.</t>
  </si>
  <si>
    <t>Kunda jõe hoiuala on määratud elupaigatüübi jõed ja ojad (3260*) kaitseks. Kaitsekorralduskavas on jõe kui elupaiga kaitse eesmärk seatud veemajanduskavas arvestatud kriteeriumite järgi. Eesmärk on saavutada vähemalt hea seisund. Hoiualale jäävad veekogumid Kunda_2 (Anguse jõest Kunda Jaama tn sillani) ja Kunda_3 (Jaama tn sillast suudmeni). 2024. a aruande järgi on Kunda_3 koondseisund halb ja Kunda_2 koondseisund kesine.</t>
  </si>
  <si>
    <t>jõed ja ojad</t>
  </si>
  <si>
    <t>Kaitsekorraldusperioodi esimestel aastatel (2016-2018) oli veekogumi Kunda_3 koondseisund hinnatud kesiseks, aastatel 2019-2024 halvaks.</t>
  </si>
  <si>
    <t>ELME kaardirakendus</t>
  </si>
  <si>
    <t xml:space="preserve">Küsimusele vastamiseks kasutatakse ELME kaardirakendust, kus hindamise ajal veekogudel andmeid pole. </t>
  </si>
  <si>
    <t>Veekaitsevööndis ebaseaduslik puude ja põõsaste lageraie.</t>
  </si>
  <si>
    <t>hindaja</t>
  </si>
  <si>
    <t>Andmetest ei selgu tööde täpne ulatus ja maht, et hinnata võimalikku mõju hoiuala kaitseväärtustele.</t>
  </si>
  <si>
    <t>hindaja arvamus</t>
  </si>
  <si>
    <t>Jõe kaitseks ei piisa ainult veepeegli kaitsest.</t>
  </si>
  <si>
    <t>Vastuseks määrati "Ei oska vastata", sest teadmine, kas paksukojaline jõekarp peaks olema kaitseväärtus, selgub pärast inventuuri 2026. aastal.</t>
  </si>
  <si>
    <t>Tähelepanuväärne on jõel olevate paisude omanike vastuseis kaladele toimivate läbipääsude tagamiseks. Sellega seoses on toimunud või pooleli mitu kohtuasja. Kunda jõgi on kogu ulatuses määratud lõhe, jõeforelli, meriforelli ja harjuse kudemis- ja elupaigaks olevate veekogude  nimistusse, millel on vastavalt «Looduskaitseseaduse» § 51 lõikele 1 keelatud uute paisude rajamine ja olemasolevate paisude rekonstrueerimine ulatuses, mis tõstab veetaset, ning veekogu loodusliku sängi ja hüdroloogilise režiimi muutmine.</t>
  </si>
  <si>
    <t>Riigi Teataja, hindaja teadmised</t>
  </si>
  <si>
    <t>Tuleks kaaluda hoiuala piiride suurendamist veepeeglist kaugemale.</t>
  </si>
  <si>
    <t>2013. a tehti kaitsekorralduskava koostamise eeltööd, kus uuriti veeelustikku. Paksukojalise jõekarbi kohta on kaitsekorralduskavas öeldud, et tema esinemine on ebaselge. Võldase kohta on esinemine kindlaks tehtud. Hinku otsiti 2013. a, kuid ei leitud. Lõhe kohta andmed olemas.</t>
  </si>
  <si>
    <t>TÜ Eesti Mereinstituut, 2023. Eesti kalandussektori riikliku töökava täitmine 2022.-2024. aastal. Osa: Lõhe ja meriforell.  Keskkonnaagentuur, 2024. https://kese.envir.ee/reportDetails?uid=28418558    Keskkonnaagentuur, 2024. Viru alamvesikonna vooluveekogumite ja LIFE IP CleanEST projektis seiratud vooluveekogude seisundihinnangud 2023. aasta seisuga. https://lifecleanest.ee/sites/cleanest/files/2025-01/Viru%20alamvesikonna%20%20vooluveekogumite%20ja%20LIFE%20IP%20%20CleanEST%20projektis%20seiratud%20%20vooluveekogude%20seisundihinnangud%20%202023.%20aasta%20seisuga%20%28D.1%29.pdf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</si>
</sst>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526">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525"/>
      <tableStyleElement type="headerRow" dxfId="524"/>
      <tableStyleElement type="totalRow" dxfId="523"/>
      <tableStyleElement type="firstColumn" dxfId="522"/>
      <tableStyleElement type="lastColumn" dxfId="521"/>
      <tableStyleElement type="secondRowStripe" dxfId="520"/>
      <tableStyleElement type="secondColumnStripe" dxfId="519"/>
    </tableStyle>
    <tableStyle name="E_Table2_Green" pivot="0" count="7" xr9:uid="{00000000-0011-0000-FFFF-FFFF01000000}">
      <tableStyleElement type="wholeTable" dxfId="518"/>
      <tableStyleElement type="headerRow" dxfId="517"/>
      <tableStyleElement type="totalRow" dxfId="516"/>
      <tableStyleElement type="firstColumn" dxfId="515"/>
      <tableStyleElement type="lastColumn" dxfId="514"/>
      <tableStyleElement type="secondRowStripe" dxfId="513"/>
      <tableStyleElement type="secondColumnStripe" dxfId="512"/>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Kunda jõe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75" t="s">
        <v>0</v>
      </c>
      <c r="C3" s="175"/>
    </row>
    <row r="4" spans="2:3" ht="12.6" thickTop="1" x14ac:dyDescent="0.3"/>
    <row r="6" spans="2:3" ht="15.75" customHeight="1" x14ac:dyDescent="0.3">
      <c r="B6" s="125" t="s">
        <v>1</v>
      </c>
      <c r="C6" s="125" t="s">
        <v>2</v>
      </c>
    </row>
    <row r="7" spans="2:3" ht="16.8" x14ac:dyDescent="0.3">
      <c r="B7" s="126" t="s">
        <v>3</v>
      </c>
      <c r="C7" s="127" t="s">
        <v>4</v>
      </c>
    </row>
    <row r="8" spans="2:3" ht="16.8" x14ac:dyDescent="0.3">
      <c r="B8" s="126" t="s">
        <v>5</v>
      </c>
      <c r="C8" s="127" t="s">
        <v>6</v>
      </c>
    </row>
    <row r="9" spans="2:3" ht="33.6" x14ac:dyDescent="0.3">
      <c r="B9" s="126" t="s">
        <v>7</v>
      </c>
      <c r="C9" s="127" t="s">
        <v>8</v>
      </c>
    </row>
    <row r="10" spans="2:3" ht="16.8" x14ac:dyDescent="0.3">
      <c r="B10" s="126" t="s">
        <v>9</v>
      </c>
      <c r="C10" s="128" t="s">
        <v>10</v>
      </c>
    </row>
    <row r="11" spans="2:3" ht="84" x14ac:dyDescent="0.3">
      <c r="B11" s="126" t="s">
        <v>11</v>
      </c>
      <c r="C11" s="127" t="s">
        <v>12</v>
      </c>
    </row>
    <row r="12" spans="2:3" ht="33.6" x14ac:dyDescent="0.3">
      <c r="B12" s="126" t="s">
        <v>13</v>
      </c>
      <c r="C12" s="127" t="s">
        <v>14</v>
      </c>
    </row>
    <row r="13" spans="2:3" ht="235.2" x14ac:dyDescent="0.3">
      <c r="B13" s="129" t="s">
        <v>15</v>
      </c>
      <c r="C13" s="127" t="s">
        <v>441</v>
      </c>
    </row>
    <row r="14" spans="2:3" ht="51" x14ac:dyDescent="0.3">
      <c r="B14" s="126" t="s">
        <v>16</v>
      </c>
      <c r="C14" s="127" t="s">
        <v>442</v>
      </c>
    </row>
    <row r="15" spans="2:3" ht="33.6" x14ac:dyDescent="0.3">
      <c r="B15" s="126" t="s">
        <v>17</v>
      </c>
      <c r="C15" s="127" t="s">
        <v>18</v>
      </c>
    </row>
    <row r="16" spans="2:3" ht="33.6" x14ac:dyDescent="0.3">
      <c r="B16" s="126" t="s">
        <v>19</v>
      </c>
      <c r="C16" s="127" t="s">
        <v>20</v>
      </c>
    </row>
    <row r="17" spans="2:3" ht="67.2" x14ac:dyDescent="0.3">
      <c r="B17" s="126" t="s">
        <v>453</v>
      </c>
      <c r="C17" s="127" t="s">
        <v>454</v>
      </c>
    </row>
    <row r="18" spans="2:3" ht="16.8" x14ac:dyDescent="0.3">
      <c r="B18" s="130"/>
      <c r="C18" s="130"/>
    </row>
    <row r="19" spans="2:3" ht="16.8" x14ac:dyDescent="0.3">
      <c r="B19" s="125" t="s">
        <v>21</v>
      </c>
      <c r="C19" s="125" t="s">
        <v>2</v>
      </c>
    </row>
    <row r="20" spans="2:3" ht="18" customHeight="1" x14ac:dyDescent="0.3">
      <c r="B20" s="128" t="s">
        <v>22</v>
      </c>
      <c r="C20" s="131" t="s">
        <v>23</v>
      </c>
    </row>
    <row r="21" spans="2:3" ht="16.8" x14ac:dyDescent="0.3">
      <c r="B21" s="128" t="s">
        <v>24</v>
      </c>
      <c r="C21" s="131" t="s">
        <v>25</v>
      </c>
    </row>
    <row r="22" spans="2:3" ht="16.8" x14ac:dyDescent="0.3">
      <c r="B22" s="128" t="s">
        <v>26</v>
      </c>
      <c r="C22" s="131" t="s">
        <v>27</v>
      </c>
    </row>
    <row r="23" spans="2:3" ht="16.8" x14ac:dyDescent="0.3">
      <c r="B23" s="131" t="s">
        <v>28</v>
      </c>
      <c r="C23" s="131" t="s">
        <v>29</v>
      </c>
    </row>
    <row r="24" spans="2:3" ht="16.8" x14ac:dyDescent="0.3">
      <c r="B24" s="131" t="s">
        <v>30</v>
      </c>
      <c r="C24" s="131" t="s">
        <v>31</v>
      </c>
    </row>
    <row r="25" spans="2:3" ht="16.8" x14ac:dyDescent="0.3">
      <c r="B25" s="131" t="s">
        <v>32</v>
      </c>
      <c r="C25" s="131" t="s">
        <v>33</v>
      </c>
    </row>
    <row r="26" spans="2:3" ht="16.8" x14ac:dyDescent="0.3">
      <c r="B26" s="131" t="s">
        <v>34</v>
      </c>
      <c r="C26" s="131" t="s">
        <v>35</v>
      </c>
    </row>
    <row r="27" spans="2:3" ht="16.8" x14ac:dyDescent="0.3">
      <c r="B27" s="131" t="s">
        <v>36</v>
      </c>
      <c r="C27" s="131" t="s">
        <v>37</v>
      </c>
    </row>
    <row r="28" spans="2:3" ht="16.8" x14ac:dyDescent="0.3">
      <c r="B28" s="131" t="s">
        <v>38</v>
      </c>
      <c r="C28" s="131" t="s">
        <v>39</v>
      </c>
    </row>
    <row r="29" spans="2:3" ht="33.6" x14ac:dyDescent="0.3">
      <c r="B29" s="131" t="s">
        <v>40</v>
      </c>
      <c r="C29" s="132" t="s">
        <v>41</v>
      </c>
    </row>
    <row r="30" spans="2:3" ht="16.8" x14ac:dyDescent="0.3">
      <c r="B30" s="131" t="s">
        <v>42</v>
      </c>
      <c r="C30" s="131" t="s">
        <v>43</v>
      </c>
    </row>
    <row r="31" spans="2:3" ht="16.8" x14ac:dyDescent="0.3">
      <c r="B31" s="131" t="s">
        <v>44</v>
      </c>
      <c r="C31" s="131" t="s">
        <v>45</v>
      </c>
    </row>
    <row r="32" spans="2:3" ht="16.8" x14ac:dyDescent="0.3">
      <c r="B32" s="131" t="s">
        <v>461</v>
      </c>
      <c r="C32" s="131" t="s">
        <v>46</v>
      </c>
    </row>
    <row r="33" spans="2:3" ht="16.8" x14ac:dyDescent="0.3">
      <c r="B33" s="131" t="s">
        <v>47</v>
      </c>
      <c r="C33" s="131" t="s">
        <v>48</v>
      </c>
    </row>
    <row r="34" spans="2:3" ht="16.8" x14ac:dyDescent="0.3">
      <c r="B34" s="131" t="s">
        <v>49</v>
      </c>
      <c r="C34" s="131" t="s">
        <v>50</v>
      </c>
    </row>
    <row r="35" spans="2:3" ht="16.8" x14ac:dyDescent="0.3">
      <c r="B35" s="131" t="s">
        <v>51</v>
      </c>
      <c r="C35" s="131" t="s">
        <v>52</v>
      </c>
    </row>
    <row r="36" spans="2:3" ht="16.8" x14ac:dyDescent="0.3">
      <c r="B36" s="131" t="s">
        <v>53</v>
      </c>
      <c r="C36" s="131" t="s">
        <v>54</v>
      </c>
    </row>
    <row r="37" spans="2:3" ht="16.8" x14ac:dyDescent="0.3">
      <c r="B37" s="131" t="s">
        <v>55</v>
      </c>
      <c r="C37" s="131"/>
    </row>
    <row r="38" spans="2:3" ht="16.8" x14ac:dyDescent="0.3">
      <c r="B38" s="130"/>
      <c r="C38" s="130"/>
    </row>
    <row r="39" spans="2:3" ht="33.6" x14ac:dyDescent="0.3">
      <c r="B39" s="125" t="s">
        <v>375</v>
      </c>
      <c r="C39" s="125" t="s">
        <v>2</v>
      </c>
    </row>
    <row r="40" spans="2:3" ht="16.8" x14ac:dyDescent="0.3">
      <c r="B40" s="127" t="s">
        <v>376</v>
      </c>
      <c r="C40" s="132" t="s">
        <v>377</v>
      </c>
    </row>
    <row r="41" spans="2:3" ht="16.8" x14ac:dyDescent="0.3">
      <c r="B41" s="132" t="s">
        <v>378</v>
      </c>
      <c r="C41" s="132" t="s">
        <v>379</v>
      </c>
    </row>
    <row r="42" spans="2:3" ht="16.8" x14ac:dyDescent="0.3">
      <c r="B42" s="132" t="s">
        <v>380</v>
      </c>
      <c r="C42" s="132" t="s">
        <v>381</v>
      </c>
    </row>
    <row r="43" spans="2:3" ht="16.8" x14ac:dyDescent="0.3">
      <c r="B43" s="132" t="s">
        <v>382</v>
      </c>
      <c r="C43" s="132"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3" t="s">
        <v>56</v>
      </c>
      <c r="C3" s="1"/>
    </row>
    <row r="4" spans="2:4" ht="12.6" thickTop="1" x14ac:dyDescent="0.3"/>
    <row r="5" spans="2:4" ht="13.8" x14ac:dyDescent="0.3">
      <c r="B5" s="134" t="s">
        <v>57</v>
      </c>
      <c r="C5" s="134" t="s">
        <v>58</v>
      </c>
    </row>
    <row r="6" spans="2:4" ht="13.2" x14ac:dyDescent="0.3">
      <c r="B6" s="37" t="s">
        <v>59</v>
      </c>
      <c r="C6" s="38" t="s">
        <v>463</v>
      </c>
    </row>
    <row r="7" spans="2:4" ht="13.8" x14ac:dyDescent="0.3">
      <c r="B7" s="37" t="s">
        <v>60</v>
      </c>
      <c r="C7" s="174" t="s">
        <v>464</v>
      </c>
    </row>
    <row r="8" spans="2:4" ht="13.2" x14ac:dyDescent="0.3">
      <c r="B8" s="37" t="s">
        <v>61</v>
      </c>
      <c r="C8" s="36" t="s">
        <v>465</v>
      </c>
    </row>
    <row r="9" spans="2:4" ht="13.2" x14ac:dyDescent="0.3">
      <c r="B9" s="37" t="s">
        <v>62</v>
      </c>
      <c r="C9" s="36">
        <v>2005</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t="s">
        <v>103</v>
      </c>
    </row>
    <row r="14" spans="2:4" ht="13.2" x14ac:dyDescent="0.3">
      <c r="B14" s="65" t="s">
        <v>67</v>
      </c>
      <c r="C14" s="37" t="s">
        <v>103</v>
      </c>
    </row>
    <row r="15" spans="2:4" ht="13.2" x14ac:dyDescent="0.3">
      <c r="B15" s="65" t="s">
        <v>68</v>
      </c>
      <c r="C15" s="37" t="s">
        <v>103</v>
      </c>
    </row>
    <row r="16" spans="2:4" ht="13.2" x14ac:dyDescent="0.3">
      <c r="B16" s="65" t="s">
        <v>69</v>
      </c>
      <c r="C16" s="37" t="s">
        <v>103</v>
      </c>
    </row>
    <row r="17" spans="2:4" ht="13.2" x14ac:dyDescent="0.3">
      <c r="B17" s="37" t="s">
        <v>70</v>
      </c>
      <c r="C17" s="37" t="s">
        <v>466</v>
      </c>
      <c r="D17" s="63"/>
    </row>
    <row r="18" spans="2:4" ht="13.2" x14ac:dyDescent="0.3">
      <c r="B18" s="37" t="s">
        <v>71</v>
      </c>
      <c r="C18" s="37" t="s">
        <v>467</v>
      </c>
    </row>
    <row r="19" spans="2:4" ht="13.2" x14ac:dyDescent="0.3">
      <c r="B19" s="37" t="s">
        <v>72</v>
      </c>
      <c r="C19" s="37" t="s">
        <v>468</v>
      </c>
    </row>
    <row r="20" spans="2:4" ht="13.2" x14ac:dyDescent="0.3">
      <c r="B20" s="37" t="s">
        <v>73</v>
      </c>
      <c r="C20" s="37">
        <v>37.200000000000003</v>
      </c>
    </row>
    <row r="21" spans="2:4" ht="13.2" x14ac:dyDescent="0.3">
      <c r="B21" s="37" t="s">
        <v>74</v>
      </c>
      <c r="C21" s="37">
        <v>4.7</v>
      </c>
    </row>
    <row r="22" spans="2:4" ht="13.2" x14ac:dyDescent="0.3">
      <c r="B22" s="37" t="s">
        <v>75</v>
      </c>
      <c r="C22" s="37">
        <v>21.2</v>
      </c>
    </row>
    <row r="23" spans="2:4" ht="13.2" x14ac:dyDescent="0.3">
      <c r="B23" s="37" t="s">
        <v>76</v>
      </c>
      <c r="C23" s="37" t="s">
        <v>469</v>
      </c>
    </row>
    <row r="24" spans="2:4" ht="13.2" x14ac:dyDescent="0.3">
      <c r="B24" s="37" t="s">
        <v>77</v>
      </c>
      <c r="C24" s="37" t="s">
        <v>470</v>
      </c>
    </row>
    <row r="25" spans="2:4" ht="13.2" x14ac:dyDescent="0.3">
      <c r="B25" s="37" t="s">
        <v>78</v>
      </c>
      <c r="C25" s="37" t="s">
        <v>471</v>
      </c>
    </row>
    <row r="26" spans="2:4" ht="13.2" x14ac:dyDescent="0.3">
      <c r="B26" s="37" t="s">
        <v>455</v>
      </c>
      <c r="C26" s="37">
        <v>2025</v>
      </c>
    </row>
    <row r="27" spans="2:4" ht="52.8" x14ac:dyDescent="0.3">
      <c r="B27" s="37" t="s">
        <v>404</v>
      </c>
      <c r="C27" s="39">
        <v>45791</v>
      </c>
    </row>
    <row r="28" spans="2:4" ht="26.4"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70" zoomScaleNormal="70" zoomScaleSheetLayoutView="70" workbookViewId="0">
      <pane xSplit="4" ySplit="1" topLeftCell="F198" activePane="bottomRight" state="frozen"/>
      <selection pane="topRight" activeCell="D1" sqref="D1"/>
      <selection pane="bottomLeft" activeCell="A2" sqref="A2"/>
      <selection pane="bottomRight" activeCell="K159" sqref="K159"/>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3">
      <c r="A2" s="178" t="s">
        <v>90</v>
      </c>
      <c r="B2" s="178" t="s">
        <v>90</v>
      </c>
      <c r="C2" s="191">
        <v>0</v>
      </c>
      <c r="D2" s="200" t="s">
        <v>91</v>
      </c>
      <c r="E2" s="188" t="s">
        <v>92</v>
      </c>
      <c r="F2" s="182" t="s">
        <v>93</v>
      </c>
      <c r="G2" s="186" t="s">
        <v>94</v>
      </c>
      <c r="H2" s="100" t="s">
        <v>95</v>
      </c>
      <c r="I2" s="5">
        <v>0</v>
      </c>
      <c r="J2" s="72" t="b">
        <v>0</v>
      </c>
      <c r="K2" s="6"/>
      <c r="L2" s="57"/>
    </row>
    <row r="3" spans="1:12" s="14" customFormat="1" ht="45" customHeight="1" x14ac:dyDescent="0.3">
      <c r="A3" s="179"/>
      <c r="B3" s="179"/>
      <c r="C3" s="192"/>
      <c r="D3" s="201"/>
      <c r="E3" s="189"/>
      <c r="F3" s="184"/>
      <c r="G3" s="246"/>
      <c r="H3" s="7" t="s">
        <v>96</v>
      </c>
      <c r="I3" s="8">
        <v>1</v>
      </c>
      <c r="J3" s="73" t="b">
        <v>0</v>
      </c>
      <c r="K3" s="9"/>
      <c r="L3" s="57"/>
    </row>
    <row r="4" spans="1:12" s="14" customFormat="1" ht="26.25" customHeight="1" x14ac:dyDescent="0.3">
      <c r="A4" s="179"/>
      <c r="B4" s="179"/>
      <c r="C4" s="192"/>
      <c r="D4" s="201"/>
      <c r="E4" s="189"/>
      <c r="F4" s="184"/>
      <c r="G4" s="246"/>
      <c r="H4" s="7" t="s">
        <v>97</v>
      </c>
      <c r="I4" s="8">
        <v>1</v>
      </c>
      <c r="J4" s="73" t="b">
        <v>0</v>
      </c>
      <c r="K4" s="9"/>
      <c r="L4" s="57"/>
    </row>
    <row r="5" spans="1:12" s="14" customFormat="1" ht="26.4" x14ac:dyDescent="0.3">
      <c r="A5" s="179"/>
      <c r="B5" s="179"/>
      <c r="C5" s="192"/>
      <c r="D5" s="201"/>
      <c r="E5" s="189"/>
      <c r="F5" s="184"/>
      <c r="G5" s="246"/>
      <c r="H5" s="7" t="s">
        <v>98</v>
      </c>
      <c r="I5" s="8">
        <v>2</v>
      </c>
      <c r="J5" s="73" t="b">
        <v>0</v>
      </c>
      <c r="K5" s="9"/>
      <c r="L5" s="57"/>
    </row>
    <row r="6" spans="1:12" s="14" customFormat="1" ht="39.6" x14ac:dyDescent="0.3">
      <c r="A6" s="179"/>
      <c r="B6" s="179"/>
      <c r="C6" s="192"/>
      <c r="D6" s="201"/>
      <c r="E6" s="189"/>
      <c r="F6" s="184"/>
      <c r="G6" s="246"/>
      <c r="H6" s="7" t="s">
        <v>99</v>
      </c>
      <c r="I6" s="8">
        <v>2</v>
      </c>
      <c r="J6" s="73" t="b">
        <v>0</v>
      </c>
      <c r="K6" s="9"/>
      <c r="L6" s="57"/>
    </row>
    <row r="7" spans="1:12" s="14" customFormat="1" x14ac:dyDescent="0.3">
      <c r="A7" s="179"/>
      <c r="B7" s="179"/>
      <c r="C7" s="192"/>
      <c r="D7" s="201"/>
      <c r="E7" s="189"/>
      <c r="F7" s="184"/>
      <c r="G7" s="246"/>
      <c r="H7" s="7" t="s">
        <v>100</v>
      </c>
      <c r="I7" s="8">
        <v>3</v>
      </c>
      <c r="J7" s="73" t="b">
        <v>1</v>
      </c>
      <c r="K7" s="9" t="s">
        <v>288</v>
      </c>
      <c r="L7" s="57"/>
    </row>
    <row r="8" spans="1:12" s="14" customFormat="1" ht="39.6" x14ac:dyDescent="0.3">
      <c r="A8" s="179"/>
      <c r="B8" s="179"/>
      <c r="C8" s="192"/>
      <c r="D8" s="201"/>
      <c r="E8" s="189"/>
      <c r="F8" s="184"/>
      <c r="G8" s="246"/>
      <c r="H8" s="7" t="s">
        <v>101</v>
      </c>
      <c r="I8" s="8">
        <v>3</v>
      </c>
      <c r="J8" s="73" t="b">
        <v>0</v>
      </c>
      <c r="K8" s="9"/>
      <c r="L8" s="57"/>
    </row>
    <row r="9" spans="1:12" s="14" customFormat="1" ht="26.4" x14ac:dyDescent="0.3">
      <c r="A9" s="180"/>
      <c r="B9" s="180"/>
      <c r="C9" s="193"/>
      <c r="D9" s="202"/>
      <c r="E9" s="190"/>
      <c r="F9" s="185"/>
      <c r="G9" s="187"/>
      <c r="H9" s="101" t="s">
        <v>102</v>
      </c>
      <c r="I9" s="11" t="s">
        <v>386</v>
      </c>
      <c r="J9" s="74" t="b">
        <v>0</v>
      </c>
      <c r="K9" s="12"/>
      <c r="L9" s="58"/>
    </row>
    <row r="10" spans="1:12" s="14" customFormat="1" ht="27.75" customHeight="1" x14ac:dyDescent="0.3">
      <c r="A10" s="178" t="s">
        <v>104</v>
      </c>
      <c r="B10" s="178" t="s">
        <v>105</v>
      </c>
      <c r="C10" s="191" t="s">
        <v>106</v>
      </c>
      <c r="D10" s="197" t="s">
        <v>107</v>
      </c>
      <c r="E10" s="194" t="s">
        <v>108</v>
      </c>
      <c r="F10" s="178" t="s">
        <v>93</v>
      </c>
      <c r="G10" s="178" t="s">
        <v>109</v>
      </c>
      <c r="H10" s="100" t="s">
        <v>110</v>
      </c>
      <c r="I10" s="5">
        <v>0</v>
      </c>
      <c r="J10" s="75" t="b">
        <v>0</v>
      </c>
      <c r="K10" s="17"/>
      <c r="L10" s="4"/>
    </row>
    <row r="11" spans="1:12" s="14" customFormat="1" ht="27.75" customHeight="1" x14ac:dyDescent="0.3">
      <c r="A11" s="179"/>
      <c r="B11" s="179"/>
      <c r="C11" s="192"/>
      <c r="D11" s="198"/>
      <c r="E11" s="195"/>
      <c r="F11" s="179"/>
      <c r="G11" s="179"/>
      <c r="H11" s="7" t="s">
        <v>111</v>
      </c>
      <c r="I11" s="8">
        <v>1</v>
      </c>
      <c r="J11" s="76" t="b">
        <v>0</v>
      </c>
      <c r="K11" s="15"/>
      <c r="L11" s="7"/>
    </row>
    <row r="12" spans="1:12" s="14" customFormat="1" ht="114" customHeight="1" x14ac:dyDescent="0.3">
      <c r="A12" s="179"/>
      <c r="B12" s="179"/>
      <c r="C12" s="192"/>
      <c r="D12" s="198"/>
      <c r="E12" s="195"/>
      <c r="F12" s="179"/>
      <c r="G12" s="179"/>
      <c r="H12" s="7" t="s">
        <v>112</v>
      </c>
      <c r="I12" s="8">
        <v>2</v>
      </c>
      <c r="J12" s="76" t="b">
        <v>1</v>
      </c>
      <c r="K12" s="15" t="s">
        <v>472</v>
      </c>
      <c r="L12" s="7" t="s">
        <v>522</v>
      </c>
    </row>
    <row r="13" spans="1:12" s="14" customFormat="1" ht="27.75" customHeight="1" x14ac:dyDescent="0.3">
      <c r="A13" s="179"/>
      <c r="B13" s="179"/>
      <c r="C13" s="192"/>
      <c r="D13" s="198"/>
      <c r="E13" s="195"/>
      <c r="F13" s="179"/>
      <c r="G13" s="179"/>
      <c r="H13" s="7" t="s">
        <v>113</v>
      </c>
      <c r="I13" s="8">
        <v>3</v>
      </c>
      <c r="J13" s="76" t="b">
        <v>0</v>
      </c>
      <c r="K13" s="15"/>
      <c r="L13" s="7"/>
    </row>
    <row r="14" spans="1:12" s="14" customFormat="1" ht="117.75" customHeight="1" x14ac:dyDescent="0.3">
      <c r="A14" s="180"/>
      <c r="B14" s="180"/>
      <c r="C14" s="193"/>
      <c r="D14" s="199"/>
      <c r="E14" s="196"/>
      <c r="F14" s="180"/>
      <c r="G14" s="180"/>
      <c r="H14" s="101" t="s">
        <v>384</v>
      </c>
      <c r="I14" s="11" t="s">
        <v>386</v>
      </c>
      <c r="J14" s="77" t="b">
        <v>0</v>
      </c>
      <c r="K14" s="18"/>
      <c r="L14" s="10"/>
    </row>
    <row r="15" spans="1:12" s="14" customFormat="1" ht="27.75" customHeight="1" x14ac:dyDescent="0.3">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27.75" customHeight="1" x14ac:dyDescent="0.3">
      <c r="A16" s="179"/>
      <c r="B16" s="179"/>
      <c r="C16" s="192"/>
      <c r="D16" s="201"/>
      <c r="E16" s="195"/>
      <c r="F16" s="184"/>
      <c r="G16" s="179"/>
      <c r="H16" s="7" t="s">
        <v>111</v>
      </c>
      <c r="I16" s="8">
        <v>1</v>
      </c>
      <c r="J16" s="76" t="b">
        <v>0</v>
      </c>
      <c r="K16" s="15"/>
      <c r="L16" s="7"/>
    </row>
    <row r="17" spans="1:12" s="14" customFormat="1" ht="27.75" customHeight="1" x14ac:dyDescent="0.3">
      <c r="A17" s="179"/>
      <c r="B17" s="179"/>
      <c r="C17" s="192"/>
      <c r="D17" s="201"/>
      <c r="E17" s="195"/>
      <c r="F17" s="184"/>
      <c r="G17" s="179"/>
      <c r="H17" s="7" t="s">
        <v>112</v>
      </c>
      <c r="I17" s="8">
        <v>2</v>
      </c>
      <c r="J17" s="76" t="b">
        <v>0</v>
      </c>
      <c r="K17" s="15"/>
      <c r="L17" s="7"/>
    </row>
    <row r="18" spans="1:12" s="14" customFormat="1" ht="27.75" customHeight="1" x14ac:dyDescent="0.3">
      <c r="A18" s="179"/>
      <c r="B18" s="179"/>
      <c r="C18" s="192"/>
      <c r="D18" s="201"/>
      <c r="E18" s="195"/>
      <c r="F18" s="184"/>
      <c r="G18" s="179"/>
      <c r="H18" s="7" t="s">
        <v>113</v>
      </c>
      <c r="I18" s="8">
        <v>3</v>
      </c>
      <c r="J18" s="78" t="b">
        <v>1</v>
      </c>
      <c r="K18" s="15" t="s">
        <v>472</v>
      </c>
      <c r="L18" s="7" t="s">
        <v>473</v>
      </c>
    </row>
    <row r="19" spans="1:12" s="14" customFormat="1" ht="102" customHeight="1" x14ac:dyDescent="0.3">
      <c r="A19" s="180"/>
      <c r="B19" s="180"/>
      <c r="C19" s="193"/>
      <c r="D19" s="202"/>
      <c r="E19" s="196"/>
      <c r="F19" s="185"/>
      <c r="G19" s="180"/>
      <c r="H19" s="101" t="s">
        <v>385</v>
      </c>
      <c r="I19" s="11" t="s">
        <v>386</v>
      </c>
      <c r="J19" s="77" t="b">
        <v>0</v>
      </c>
      <c r="K19" s="18"/>
      <c r="L19" s="10"/>
    </row>
    <row r="20" spans="1:12" s="14" customFormat="1" ht="39.6" x14ac:dyDescent="0.3">
      <c r="A20" s="178" t="s">
        <v>104</v>
      </c>
      <c r="B20" s="178" t="s">
        <v>105</v>
      </c>
      <c r="C20" s="191" t="s">
        <v>118</v>
      </c>
      <c r="D20" s="200" t="s">
        <v>119</v>
      </c>
      <c r="E20" s="188" t="s">
        <v>120</v>
      </c>
      <c r="F20" s="182" t="s">
        <v>93</v>
      </c>
      <c r="G20" s="178" t="s">
        <v>94</v>
      </c>
      <c r="H20" s="4" t="s">
        <v>121</v>
      </c>
      <c r="I20" s="5">
        <v>0</v>
      </c>
      <c r="J20" s="75" t="b">
        <v>0</v>
      </c>
      <c r="K20" s="17"/>
      <c r="L20" s="4"/>
    </row>
    <row r="21" spans="1:12" s="14" customFormat="1" ht="39.6" x14ac:dyDescent="0.3">
      <c r="A21" s="179"/>
      <c r="B21" s="179"/>
      <c r="C21" s="192"/>
      <c r="D21" s="201"/>
      <c r="E21" s="189"/>
      <c r="F21" s="184"/>
      <c r="G21" s="179"/>
      <c r="H21" s="7" t="s">
        <v>122</v>
      </c>
      <c r="I21" s="8">
        <v>1</v>
      </c>
      <c r="J21" s="76" t="b">
        <v>0</v>
      </c>
      <c r="K21" s="15"/>
      <c r="L21" s="7"/>
    </row>
    <row r="22" spans="1:12" s="14" customFormat="1" ht="60.75" customHeight="1" x14ac:dyDescent="0.3">
      <c r="A22" s="179"/>
      <c r="B22" s="179"/>
      <c r="C22" s="192"/>
      <c r="D22" s="201"/>
      <c r="E22" s="189"/>
      <c r="F22" s="184"/>
      <c r="G22" s="179"/>
      <c r="H22" s="7" t="s">
        <v>123</v>
      </c>
      <c r="I22" s="8">
        <v>2</v>
      </c>
      <c r="J22" s="76" t="b">
        <v>1</v>
      </c>
      <c r="K22" s="15" t="s">
        <v>472</v>
      </c>
      <c r="L22" s="7" t="s">
        <v>474</v>
      </c>
    </row>
    <row r="23" spans="1:12" s="14" customFormat="1" ht="39.6" x14ac:dyDescent="0.3">
      <c r="A23" s="179"/>
      <c r="B23" s="179"/>
      <c r="C23" s="192"/>
      <c r="D23" s="201"/>
      <c r="E23" s="189"/>
      <c r="F23" s="184"/>
      <c r="G23" s="179"/>
      <c r="H23" s="7" t="s">
        <v>124</v>
      </c>
      <c r="I23" s="8">
        <v>3</v>
      </c>
      <c r="J23" s="76" t="b">
        <v>0</v>
      </c>
      <c r="K23" s="15"/>
      <c r="L23" s="7"/>
    </row>
    <row r="24" spans="1:12" s="14" customFormat="1" ht="26.4" x14ac:dyDescent="0.3">
      <c r="A24" s="180"/>
      <c r="B24" s="180"/>
      <c r="C24" s="193"/>
      <c r="D24" s="202"/>
      <c r="E24" s="190"/>
      <c r="F24" s="185"/>
      <c r="G24" s="180"/>
      <c r="H24" s="10" t="s">
        <v>125</v>
      </c>
      <c r="I24" s="11" t="s">
        <v>386</v>
      </c>
      <c r="J24" s="77" t="b">
        <v>0</v>
      </c>
      <c r="K24" s="18"/>
      <c r="L24" s="10"/>
    </row>
    <row r="25" spans="1:12" s="14" customFormat="1" ht="39.6" x14ac:dyDescent="0.3">
      <c r="A25" s="178" t="s">
        <v>104</v>
      </c>
      <c r="B25" s="178" t="s">
        <v>105</v>
      </c>
      <c r="C25" s="191" t="s">
        <v>126</v>
      </c>
      <c r="D25" s="200" t="s">
        <v>127</v>
      </c>
      <c r="E25" s="188" t="s">
        <v>128</v>
      </c>
      <c r="F25" s="182" t="s">
        <v>93</v>
      </c>
      <c r="G25" s="178" t="s">
        <v>94</v>
      </c>
      <c r="H25" s="4" t="s">
        <v>129</v>
      </c>
      <c r="I25" s="5">
        <v>0</v>
      </c>
      <c r="J25" s="75" t="b">
        <v>0</v>
      </c>
      <c r="K25" s="17"/>
      <c r="L25" s="4"/>
    </row>
    <row r="26" spans="1:12" s="14" customFormat="1" ht="39.6" x14ac:dyDescent="0.3">
      <c r="A26" s="179"/>
      <c r="B26" s="179"/>
      <c r="C26" s="192"/>
      <c r="D26" s="201"/>
      <c r="E26" s="189"/>
      <c r="F26" s="184"/>
      <c r="G26" s="179"/>
      <c r="H26" s="7" t="s">
        <v>122</v>
      </c>
      <c r="I26" s="8">
        <v>1</v>
      </c>
      <c r="J26" s="76" t="b">
        <v>0</v>
      </c>
      <c r="K26" s="15"/>
      <c r="L26" s="15"/>
    </row>
    <row r="27" spans="1:12" s="14" customFormat="1" ht="39.6" x14ac:dyDescent="0.3">
      <c r="A27" s="179"/>
      <c r="B27" s="179"/>
      <c r="C27" s="192"/>
      <c r="D27" s="201"/>
      <c r="E27" s="189"/>
      <c r="F27" s="184"/>
      <c r="G27" s="179"/>
      <c r="H27" s="7" t="s">
        <v>123</v>
      </c>
      <c r="I27" s="8">
        <v>2</v>
      </c>
      <c r="J27" s="76" t="b">
        <v>0</v>
      </c>
      <c r="K27" s="15"/>
      <c r="L27" s="15"/>
    </row>
    <row r="28" spans="1:12" s="14" customFormat="1" ht="49.5" customHeight="1" x14ac:dyDescent="0.3">
      <c r="A28" s="179"/>
      <c r="B28" s="179"/>
      <c r="C28" s="192"/>
      <c r="D28" s="201"/>
      <c r="E28" s="189"/>
      <c r="F28" s="184"/>
      <c r="G28" s="179"/>
      <c r="H28" s="7" t="s">
        <v>124</v>
      </c>
      <c r="I28" s="8">
        <v>3</v>
      </c>
      <c r="J28" s="76" t="b">
        <v>1</v>
      </c>
      <c r="K28" s="15" t="s">
        <v>472</v>
      </c>
      <c r="L28" s="7" t="s">
        <v>475</v>
      </c>
    </row>
    <row r="29" spans="1:12" s="14" customFormat="1" ht="26.4" x14ac:dyDescent="0.3">
      <c r="A29" s="180"/>
      <c r="B29" s="180"/>
      <c r="C29" s="193"/>
      <c r="D29" s="202"/>
      <c r="E29" s="190"/>
      <c r="F29" s="185"/>
      <c r="G29" s="180"/>
      <c r="H29" s="10" t="s">
        <v>125</v>
      </c>
      <c r="I29" s="11" t="s">
        <v>386</v>
      </c>
      <c r="J29" s="77" t="b">
        <v>0</v>
      </c>
      <c r="K29" s="18"/>
      <c r="L29" s="10"/>
    </row>
    <row r="30" spans="1:12" s="14" customFormat="1" ht="26.4" x14ac:dyDescent="0.3">
      <c r="A30" s="178" t="s">
        <v>104</v>
      </c>
      <c r="B30" s="178" t="s">
        <v>105</v>
      </c>
      <c r="C30" s="191" t="s">
        <v>130</v>
      </c>
      <c r="D30" s="200" t="s">
        <v>131</v>
      </c>
      <c r="E30" s="188" t="s">
        <v>132</v>
      </c>
      <c r="F30" s="182" t="s">
        <v>93</v>
      </c>
      <c r="G30" s="178" t="s">
        <v>94</v>
      </c>
      <c r="H30" s="4" t="s">
        <v>133</v>
      </c>
      <c r="I30" s="5">
        <v>0</v>
      </c>
      <c r="J30" s="75" t="b">
        <v>0</v>
      </c>
      <c r="K30" s="17"/>
      <c r="L30" s="4"/>
    </row>
    <row r="31" spans="1:12" s="14" customFormat="1" ht="39.6" x14ac:dyDescent="0.3">
      <c r="A31" s="179"/>
      <c r="B31" s="179"/>
      <c r="C31" s="192"/>
      <c r="D31" s="201"/>
      <c r="E31" s="189"/>
      <c r="F31" s="184"/>
      <c r="G31" s="179"/>
      <c r="H31" s="7" t="s">
        <v>134</v>
      </c>
      <c r="I31" s="8">
        <v>1</v>
      </c>
      <c r="J31" s="76" t="b">
        <v>0</v>
      </c>
      <c r="K31" s="15"/>
      <c r="L31" s="7"/>
    </row>
    <row r="32" spans="1:12" s="14" customFormat="1" ht="60.75" customHeight="1" x14ac:dyDescent="0.3">
      <c r="A32" s="179"/>
      <c r="B32" s="179"/>
      <c r="C32" s="192"/>
      <c r="D32" s="201"/>
      <c r="E32" s="189"/>
      <c r="F32" s="184"/>
      <c r="G32" s="179"/>
      <c r="H32" s="7" t="s">
        <v>135</v>
      </c>
      <c r="I32" s="8">
        <v>2</v>
      </c>
      <c r="J32" s="78" t="b">
        <v>1</v>
      </c>
      <c r="K32" s="15" t="s">
        <v>472</v>
      </c>
      <c r="L32" s="7" t="s">
        <v>476</v>
      </c>
    </row>
    <row r="33" spans="1:12" s="14" customFormat="1" ht="26.4" x14ac:dyDescent="0.3">
      <c r="A33" s="180"/>
      <c r="B33" s="180"/>
      <c r="C33" s="193"/>
      <c r="D33" s="202"/>
      <c r="E33" s="190"/>
      <c r="F33" s="185"/>
      <c r="G33" s="180"/>
      <c r="H33" s="101" t="s">
        <v>136</v>
      </c>
      <c r="I33" s="16">
        <v>3</v>
      </c>
      <c r="J33" s="79" t="b">
        <v>0</v>
      </c>
      <c r="K33" s="16"/>
      <c r="L33" s="59"/>
    </row>
    <row r="34" spans="1:12" s="14" customFormat="1" x14ac:dyDescent="0.3">
      <c r="A34" s="178" t="s">
        <v>104</v>
      </c>
      <c r="B34" s="178" t="s">
        <v>105</v>
      </c>
      <c r="C34" s="191" t="s">
        <v>137</v>
      </c>
      <c r="D34" s="200" t="s">
        <v>138</v>
      </c>
      <c r="E34" s="188" t="s">
        <v>139</v>
      </c>
      <c r="F34" s="182" t="s">
        <v>93</v>
      </c>
      <c r="G34" s="178" t="s">
        <v>140</v>
      </c>
      <c r="H34" s="4" t="s">
        <v>141</v>
      </c>
      <c r="I34" s="5">
        <v>0</v>
      </c>
      <c r="J34" s="75" t="b">
        <v>0</v>
      </c>
      <c r="K34" s="17"/>
      <c r="L34" s="60"/>
    </row>
    <row r="35" spans="1:12" s="14" customFormat="1" ht="39.6" x14ac:dyDescent="0.3">
      <c r="A35" s="179"/>
      <c r="B35" s="179"/>
      <c r="C35" s="192"/>
      <c r="D35" s="201"/>
      <c r="E35" s="189"/>
      <c r="F35" s="184"/>
      <c r="G35" s="179"/>
      <c r="H35" s="7" t="s">
        <v>142</v>
      </c>
      <c r="I35" s="8">
        <v>1</v>
      </c>
      <c r="J35" s="76" t="b">
        <v>0</v>
      </c>
      <c r="K35" s="15"/>
      <c r="L35" s="61"/>
    </row>
    <row r="36" spans="1:12" s="14" customFormat="1" ht="114.75" customHeight="1" x14ac:dyDescent="0.3">
      <c r="A36" s="179"/>
      <c r="B36" s="179"/>
      <c r="C36" s="192"/>
      <c r="D36" s="201"/>
      <c r="E36" s="189"/>
      <c r="F36" s="184"/>
      <c r="G36" s="179"/>
      <c r="H36" s="7" t="s">
        <v>143</v>
      </c>
      <c r="I36" s="8">
        <v>2</v>
      </c>
      <c r="J36" s="76" t="b">
        <v>1</v>
      </c>
      <c r="K36" s="62" t="s">
        <v>472</v>
      </c>
      <c r="L36" s="61" t="s">
        <v>477</v>
      </c>
    </row>
    <row r="37" spans="1:12" s="14" customFormat="1" x14ac:dyDescent="0.3">
      <c r="A37" s="180"/>
      <c r="B37" s="180"/>
      <c r="C37" s="193"/>
      <c r="D37" s="202"/>
      <c r="E37" s="190"/>
      <c r="F37" s="185"/>
      <c r="G37" s="180"/>
      <c r="H37" s="10" t="s">
        <v>144</v>
      </c>
      <c r="I37" s="11">
        <v>3</v>
      </c>
      <c r="J37" s="77" t="b">
        <v>0</v>
      </c>
      <c r="K37" s="18"/>
      <c r="L37" s="61"/>
    </row>
    <row r="38" spans="1:12" s="29" customFormat="1" ht="26.4" x14ac:dyDescent="0.3">
      <c r="A38" s="178" t="s">
        <v>104</v>
      </c>
      <c r="B38" s="178" t="s">
        <v>145</v>
      </c>
      <c r="C38" s="191" t="s">
        <v>146</v>
      </c>
      <c r="D38" s="200" t="s">
        <v>147</v>
      </c>
      <c r="E38" s="188" t="s">
        <v>148</v>
      </c>
      <c r="F38" s="203" t="s">
        <v>93</v>
      </c>
      <c r="G38" s="178" t="s">
        <v>94</v>
      </c>
      <c r="H38" s="100" t="s">
        <v>394</v>
      </c>
      <c r="I38" s="5">
        <v>0</v>
      </c>
      <c r="J38" s="75" t="b">
        <v>0</v>
      </c>
      <c r="K38" s="17"/>
      <c r="L38" s="4"/>
    </row>
    <row r="39" spans="1:12" s="29" customFormat="1" ht="52.8" x14ac:dyDescent="0.3">
      <c r="A39" s="179"/>
      <c r="B39" s="179"/>
      <c r="C39" s="192"/>
      <c r="D39" s="201"/>
      <c r="E39" s="189"/>
      <c r="F39" s="204"/>
      <c r="G39" s="179"/>
      <c r="H39" s="7" t="s">
        <v>149</v>
      </c>
      <c r="I39" s="8">
        <v>1</v>
      </c>
      <c r="J39" s="76" t="b">
        <v>0</v>
      </c>
      <c r="K39" s="15"/>
      <c r="L39" s="7"/>
    </row>
    <row r="40" spans="1:12" s="29" customFormat="1" ht="26.4" x14ac:dyDescent="0.3">
      <c r="A40" s="179"/>
      <c r="B40" s="179"/>
      <c r="C40" s="192"/>
      <c r="D40" s="201"/>
      <c r="E40" s="189"/>
      <c r="F40" s="204"/>
      <c r="G40" s="179"/>
      <c r="H40" s="7" t="s">
        <v>150</v>
      </c>
      <c r="I40" s="8">
        <v>1</v>
      </c>
      <c r="J40" s="76" t="b">
        <v>0</v>
      </c>
      <c r="K40" s="15"/>
      <c r="L40" s="7"/>
    </row>
    <row r="41" spans="1:12" s="29" customFormat="1" ht="135.75" customHeight="1" x14ac:dyDescent="0.3">
      <c r="A41" s="179"/>
      <c r="B41" s="179"/>
      <c r="C41" s="192"/>
      <c r="D41" s="201"/>
      <c r="E41" s="189"/>
      <c r="F41" s="204"/>
      <c r="G41" s="179"/>
      <c r="H41" s="7" t="s">
        <v>151</v>
      </c>
      <c r="I41" s="8">
        <v>2</v>
      </c>
      <c r="J41" s="76" t="b">
        <v>1</v>
      </c>
      <c r="K41" s="15" t="s">
        <v>472</v>
      </c>
      <c r="L41" s="7" t="s">
        <v>478</v>
      </c>
    </row>
    <row r="42" spans="1:12" s="29" customFormat="1" ht="26.4" x14ac:dyDescent="0.3">
      <c r="A42" s="180"/>
      <c r="B42" s="180"/>
      <c r="C42" s="193"/>
      <c r="D42" s="202"/>
      <c r="E42" s="190"/>
      <c r="F42" s="205"/>
      <c r="G42" s="180"/>
      <c r="H42" s="10" t="s">
        <v>152</v>
      </c>
      <c r="I42" s="11">
        <v>3</v>
      </c>
      <c r="J42" s="80" t="b">
        <v>0</v>
      </c>
      <c r="K42" s="18"/>
      <c r="L42" s="10"/>
    </row>
    <row r="43" spans="1:12" s="29" customFormat="1" ht="26.4" x14ac:dyDescent="0.3">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2.8" x14ac:dyDescent="0.3">
      <c r="A44" s="179"/>
      <c r="B44" s="179"/>
      <c r="C44" s="192"/>
      <c r="D44" s="201"/>
      <c r="E44" s="189"/>
      <c r="F44" s="184"/>
      <c r="G44" s="179"/>
      <c r="H44" s="7" t="s">
        <v>157</v>
      </c>
      <c r="I44" s="8">
        <v>1</v>
      </c>
      <c r="J44" s="76" t="b">
        <v>0</v>
      </c>
      <c r="K44" s="15"/>
      <c r="L44" s="7"/>
    </row>
    <row r="45" spans="1:12" s="29" customFormat="1" ht="292.5" customHeight="1" x14ac:dyDescent="0.3">
      <c r="A45" s="179"/>
      <c r="B45" s="179"/>
      <c r="C45" s="192"/>
      <c r="D45" s="201"/>
      <c r="E45" s="189"/>
      <c r="F45" s="184"/>
      <c r="G45" s="179"/>
      <c r="H45" s="7" t="s">
        <v>158</v>
      </c>
      <c r="I45" s="8">
        <v>2</v>
      </c>
      <c r="J45" s="76" t="b">
        <v>1</v>
      </c>
      <c r="K45" s="15" t="s">
        <v>472</v>
      </c>
      <c r="L45" s="7" t="s">
        <v>479</v>
      </c>
    </row>
    <row r="46" spans="1:12" s="29" customFormat="1" ht="39.6" x14ac:dyDescent="0.3">
      <c r="A46" s="180"/>
      <c r="B46" s="180"/>
      <c r="C46" s="193"/>
      <c r="D46" s="202"/>
      <c r="E46" s="190"/>
      <c r="F46" s="185"/>
      <c r="G46" s="180"/>
      <c r="H46" s="10" t="s">
        <v>159</v>
      </c>
      <c r="I46" s="11">
        <v>3</v>
      </c>
      <c r="J46" s="77" t="b">
        <v>0</v>
      </c>
      <c r="K46" s="18"/>
      <c r="L46" s="10"/>
    </row>
    <row r="47" spans="1:12" s="29" customFormat="1" ht="25.5" customHeight="1" x14ac:dyDescent="0.3">
      <c r="A47" s="178" t="s">
        <v>104</v>
      </c>
      <c r="B47" s="178" t="s">
        <v>145</v>
      </c>
      <c r="C47" s="191" t="s">
        <v>160</v>
      </c>
      <c r="D47" s="197" t="s">
        <v>161</v>
      </c>
      <c r="E47" s="194" t="s">
        <v>162</v>
      </c>
      <c r="F47" s="178" t="s">
        <v>163</v>
      </c>
      <c r="G47" s="178" t="s">
        <v>94</v>
      </c>
      <c r="H47" s="194" t="s">
        <v>164</v>
      </c>
      <c r="I47" s="32" t="s">
        <v>103</v>
      </c>
      <c r="J47" s="82" t="s">
        <v>47</v>
      </c>
      <c r="K47" s="32" t="s">
        <v>472</v>
      </c>
      <c r="L47" s="34" t="s">
        <v>480</v>
      </c>
    </row>
    <row r="48" spans="1:12" s="29" customFormat="1" ht="39.6" x14ac:dyDescent="0.3">
      <c r="A48" s="179"/>
      <c r="B48" s="179"/>
      <c r="C48" s="192"/>
      <c r="D48" s="198"/>
      <c r="E48" s="195"/>
      <c r="F48" s="179"/>
      <c r="G48" s="179"/>
      <c r="H48" s="249"/>
      <c r="I48" s="40" t="s">
        <v>103</v>
      </c>
      <c r="J48" s="83" t="s">
        <v>34</v>
      </c>
      <c r="K48" s="40" t="s">
        <v>472</v>
      </c>
      <c r="L48" s="37" t="s">
        <v>481</v>
      </c>
    </row>
    <row r="49" spans="1:12" s="29" customFormat="1" x14ac:dyDescent="0.3">
      <c r="A49" s="179"/>
      <c r="B49" s="179"/>
      <c r="C49" s="192"/>
      <c r="D49" s="198"/>
      <c r="E49" s="195"/>
      <c r="F49" s="179"/>
      <c r="G49" s="179"/>
      <c r="H49" s="249"/>
      <c r="I49" s="40" t="s">
        <v>103</v>
      </c>
      <c r="J49" s="83"/>
      <c r="K49" s="40"/>
      <c r="L49" s="37"/>
    </row>
    <row r="50" spans="1:12" s="29" customFormat="1" x14ac:dyDescent="0.3">
      <c r="A50" s="179"/>
      <c r="B50" s="179"/>
      <c r="C50" s="192"/>
      <c r="D50" s="198"/>
      <c r="E50" s="195"/>
      <c r="F50" s="179"/>
      <c r="G50" s="179"/>
      <c r="H50" s="249"/>
      <c r="I50" s="40" t="s">
        <v>103</v>
      </c>
      <c r="J50" s="83"/>
      <c r="K50" s="40"/>
      <c r="L50" s="37"/>
    </row>
    <row r="51" spans="1:12" s="29" customFormat="1" ht="90" customHeight="1" x14ac:dyDescent="0.3">
      <c r="A51" s="180"/>
      <c r="B51" s="180"/>
      <c r="C51" s="193"/>
      <c r="D51" s="199"/>
      <c r="E51" s="196"/>
      <c r="F51" s="180"/>
      <c r="G51" s="180"/>
      <c r="H51" s="196"/>
      <c r="I51" s="32" t="s">
        <v>103</v>
      </c>
      <c r="J51" s="82"/>
      <c r="K51" s="32"/>
      <c r="L51" s="34"/>
    </row>
    <row r="52" spans="1:12" s="29" customFormat="1" ht="39.6" x14ac:dyDescent="0.3">
      <c r="A52" s="178" t="s">
        <v>104</v>
      </c>
      <c r="B52" s="178" t="s">
        <v>145</v>
      </c>
      <c r="C52" s="191">
        <v>4</v>
      </c>
      <c r="D52" s="200" t="s">
        <v>165</v>
      </c>
      <c r="E52" s="188" t="s">
        <v>166</v>
      </c>
      <c r="F52" s="182" t="s">
        <v>93</v>
      </c>
      <c r="G52" s="178" t="s">
        <v>94</v>
      </c>
      <c r="H52" s="46" t="s">
        <v>167</v>
      </c>
      <c r="I52" s="5">
        <v>0</v>
      </c>
      <c r="J52" s="81" t="b">
        <v>0</v>
      </c>
      <c r="K52" s="17"/>
      <c r="L52" s="4"/>
    </row>
    <row r="53" spans="1:12" s="29" customFormat="1" ht="26.4" x14ac:dyDescent="0.3">
      <c r="A53" s="179"/>
      <c r="B53" s="179"/>
      <c r="C53" s="192"/>
      <c r="D53" s="198"/>
      <c r="E53" s="195"/>
      <c r="F53" s="179"/>
      <c r="G53" s="179"/>
      <c r="H53" s="7" t="s">
        <v>168</v>
      </c>
      <c r="I53" s="31">
        <v>2</v>
      </c>
      <c r="J53" s="84" t="b">
        <v>0</v>
      </c>
      <c r="K53" s="32"/>
      <c r="L53" s="34"/>
    </row>
    <row r="54" spans="1:12" s="29" customFormat="1" ht="96.75" customHeight="1" x14ac:dyDescent="0.3">
      <c r="A54" s="180"/>
      <c r="B54" s="180"/>
      <c r="C54" s="193"/>
      <c r="D54" s="202"/>
      <c r="E54" s="190"/>
      <c r="F54" s="185"/>
      <c r="G54" s="180"/>
      <c r="H54" s="10" t="s">
        <v>169</v>
      </c>
      <c r="I54" s="11">
        <v>3</v>
      </c>
      <c r="J54" s="80" t="b">
        <v>1</v>
      </c>
      <c r="K54" s="18" t="s">
        <v>472</v>
      </c>
      <c r="L54" s="10" t="s">
        <v>482</v>
      </c>
    </row>
    <row r="55" spans="1:12" x14ac:dyDescent="0.3">
      <c r="A55" s="178" t="s">
        <v>104</v>
      </c>
      <c r="B55" s="178" t="s">
        <v>170</v>
      </c>
      <c r="C55" s="191" t="s">
        <v>171</v>
      </c>
      <c r="D55" s="200" t="s">
        <v>172</v>
      </c>
      <c r="E55" s="188" t="s">
        <v>173</v>
      </c>
      <c r="F55" s="182" t="s">
        <v>174</v>
      </c>
      <c r="G55" s="178" t="s">
        <v>94</v>
      </c>
      <c r="H55" s="100" t="s">
        <v>175</v>
      </c>
      <c r="I55" s="5">
        <v>0</v>
      </c>
      <c r="J55" s="75" t="b">
        <v>0</v>
      </c>
      <c r="K55" s="17"/>
      <c r="L55" s="4"/>
    </row>
    <row r="56" spans="1:12" ht="52.8" x14ac:dyDescent="0.3">
      <c r="A56" s="179"/>
      <c r="B56" s="179"/>
      <c r="C56" s="192"/>
      <c r="D56" s="201"/>
      <c r="E56" s="189"/>
      <c r="F56" s="184"/>
      <c r="G56" s="179"/>
      <c r="H56" s="102" t="s">
        <v>176</v>
      </c>
      <c r="I56" s="8">
        <v>1</v>
      </c>
      <c r="J56" s="76" t="b">
        <v>0</v>
      </c>
      <c r="K56" s="15"/>
      <c r="L56" s="7"/>
    </row>
    <row r="57" spans="1:12" ht="26.4" x14ac:dyDescent="0.3">
      <c r="A57" s="179"/>
      <c r="B57" s="179"/>
      <c r="C57" s="192"/>
      <c r="D57" s="201"/>
      <c r="E57" s="189"/>
      <c r="F57" s="184"/>
      <c r="G57" s="179"/>
      <c r="H57" s="7" t="s">
        <v>177</v>
      </c>
      <c r="I57" s="8">
        <v>1</v>
      </c>
      <c r="J57" s="76" t="b">
        <v>0</v>
      </c>
      <c r="K57" s="15"/>
      <c r="L57" s="7"/>
    </row>
    <row r="58" spans="1:12" ht="60.75" customHeight="1" x14ac:dyDescent="0.3">
      <c r="A58" s="179"/>
      <c r="B58" s="179"/>
      <c r="C58" s="192"/>
      <c r="D58" s="201"/>
      <c r="E58" s="189"/>
      <c r="F58" s="184"/>
      <c r="G58" s="179"/>
      <c r="H58" s="7" t="s">
        <v>178</v>
      </c>
      <c r="I58" s="8">
        <v>2</v>
      </c>
      <c r="J58" s="78" t="b">
        <v>1</v>
      </c>
      <c r="K58" s="15" t="s">
        <v>472</v>
      </c>
      <c r="L58" s="7" t="s">
        <v>483</v>
      </c>
    </row>
    <row r="59" spans="1:12" ht="26.4" x14ac:dyDescent="0.3">
      <c r="A59" s="180"/>
      <c r="B59" s="180"/>
      <c r="C59" s="193"/>
      <c r="D59" s="202"/>
      <c r="E59" s="190"/>
      <c r="F59" s="185"/>
      <c r="G59" s="180"/>
      <c r="H59" s="10" t="s">
        <v>179</v>
      </c>
      <c r="I59" s="11">
        <v>3</v>
      </c>
      <c r="J59" s="77" t="b">
        <v>0</v>
      </c>
      <c r="K59" s="18"/>
      <c r="L59" s="10"/>
    </row>
    <row r="60" spans="1:12" ht="26.25" customHeight="1" x14ac:dyDescent="0.3">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3">
      <c r="A61" s="179"/>
      <c r="B61" s="179"/>
      <c r="C61" s="192"/>
      <c r="D61" s="201"/>
      <c r="E61" s="189"/>
      <c r="F61" s="184"/>
      <c r="G61" s="179"/>
      <c r="H61" s="7" t="s">
        <v>184</v>
      </c>
      <c r="I61" s="8">
        <v>1</v>
      </c>
      <c r="J61" s="78" t="b">
        <v>0</v>
      </c>
      <c r="K61" s="15"/>
      <c r="L61" s="7"/>
    </row>
    <row r="62" spans="1:12" ht="79.2" x14ac:dyDescent="0.3">
      <c r="A62" s="179"/>
      <c r="B62" s="179"/>
      <c r="C62" s="192"/>
      <c r="D62" s="201"/>
      <c r="E62" s="189"/>
      <c r="F62" s="184"/>
      <c r="G62" s="179"/>
      <c r="H62" s="7" t="s">
        <v>185</v>
      </c>
      <c r="I62" s="8">
        <v>2</v>
      </c>
      <c r="J62" s="76" t="b">
        <v>1</v>
      </c>
      <c r="K62" s="15" t="s">
        <v>472</v>
      </c>
      <c r="L62" s="7" t="s">
        <v>484</v>
      </c>
    </row>
    <row r="63" spans="1:12" ht="51" customHeight="1" x14ac:dyDescent="0.3">
      <c r="A63" s="180"/>
      <c r="B63" s="180"/>
      <c r="C63" s="193"/>
      <c r="D63" s="202"/>
      <c r="E63" s="190"/>
      <c r="F63" s="185"/>
      <c r="G63" s="180"/>
      <c r="H63" s="10" t="s">
        <v>186</v>
      </c>
      <c r="I63" s="11">
        <v>3</v>
      </c>
      <c r="J63" s="80" t="b">
        <v>0</v>
      </c>
      <c r="K63" s="18"/>
      <c r="L63" s="173"/>
    </row>
    <row r="64" spans="1:12" ht="26.4" x14ac:dyDescent="0.3">
      <c r="A64" s="178" t="s">
        <v>104</v>
      </c>
      <c r="B64" s="178" t="s">
        <v>170</v>
      </c>
      <c r="C64" s="191" t="s">
        <v>187</v>
      </c>
      <c r="D64" s="200" t="s">
        <v>188</v>
      </c>
      <c r="E64" s="188" t="s">
        <v>189</v>
      </c>
      <c r="F64" s="182" t="s">
        <v>174</v>
      </c>
      <c r="G64" s="178" t="s">
        <v>94</v>
      </c>
      <c r="H64" s="4" t="s">
        <v>190</v>
      </c>
      <c r="I64" s="5" t="s">
        <v>386</v>
      </c>
      <c r="J64" s="81" t="b">
        <v>1</v>
      </c>
      <c r="K64" s="17" t="s">
        <v>472</v>
      </c>
      <c r="L64" s="4"/>
    </row>
    <row r="65" spans="1:12" x14ac:dyDescent="0.3">
      <c r="A65" s="179"/>
      <c r="B65" s="179"/>
      <c r="C65" s="192"/>
      <c r="D65" s="201"/>
      <c r="E65" s="189"/>
      <c r="F65" s="184"/>
      <c r="G65" s="179"/>
      <c r="H65" s="7" t="s">
        <v>191</v>
      </c>
      <c r="I65" s="8">
        <v>0</v>
      </c>
      <c r="J65" s="76" t="b">
        <v>0</v>
      </c>
      <c r="K65" s="15"/>
      <c r="L65" s="7"/>
    </row>
    <row r="66" spans="1:12" ht="27.75" customHeight="1" x14ac:dyDescent="0.3">
      <c r="A66" s="180"/>
      <c r="B66" s="180"/>
      <c r="C66" s="193"/>
      <c r="D66" s="202"/>
      <c r="E66" s="190"/>
      <c r="F66" s="185"/>
      <c r="G66" s="180"/>
      <c r="H66" s="10" t="s">
        <v>192</v>
      </c>
      <c r="I66" s="11">
        <v>3</v>
      </c>
      <c r="J66" s="77" t="b">
        <v>0</v>
      </c>
      <c r="K66" s="18"/>
      <c r="L66" s="10"/>
    </row>
    <row r="67" spans="1:12" ht="26.4" x14ac:dyDescent="0.3">
      <c r="A67" s="178" t="s">
        <v>104</v>
      </c>
      <c r="B67" s="178" t="s">
        <v>170</v>
      </c>
      <c r="C67" s="191" t="s">
        <v>193</v>
      </c>
      <c r="D67" s="200" t="s">
        <v>194</v>
      </c>
      <c r="E67" s="188" t="s">
        <v>195</v>
      </c>
      <c r="F67" s="182" t="s">
        <v>174</v>
      </c>
      <c r="G67" s="178" t="s">
        <v>94</v>
      </c>
      <c r="H67" s="4" t="s">
        <v>190</v>
      </c>
      <c r="I67" s="5" t="s">
        <v>386</v>
      </c>
      <c r="J67" s="81" t="b">
        <v>0</v>
      </c>
      <c r="K67" s="17"/>
      <c r="L67" s="4"/>
    </row>
    <row r="68" spans="1:12" x14ac:dyDescent="0.3">
      <c r="A68" s="179"/>
      <c r="B68" s="179"/>
      <c r="C68" s="192"/>
      <c r="D68" s="201"/>
      <c r="E68" s="189"/>
      <c r="F68" s="184"/>
      <c r="G68" s="179"/>
      <c r="H68" s="7" t="s">
        <v>191</v>
      </c>
      <c r="I68" s="8">
        <v>1</v>
      </c>
      <c r="J68" s="78" t="b">
        <v>0</v>
      </c>
      <c r="K68" s="15"/>
      <c r="L68" s="7"/>
    </row>
    <row r="69" spans="1:12" ht="58.5" customHeight="1" x14ac:dyDescent="0.3">
      <c r="A69" s="180"/>
      <c r="B69" s="180"/>
      <c r="C69" s="193"/>
      <c r="D69" s="202"/>
      <c r="E69" s="190"/>
      <c r="F69" s="185"/>
      <c r="G69" s="180"/>
      <c r="H69" s="10" t="s">
        <v>192</v>
      </c>
      <c r="I69" s="11">
        <v>3</v>
      </c>
      <c r="J69" s="80" t="b">
        <v>1</v>
      </c>
      <c r="K69" s="18" t="s">
        <v>472</v>
      </c>
      <c r="L69" s="10" t="s">
        <v>485</v>
      </c>
    </row>
    <row r="70" spans="1:12" ht="26.4" x14ac:dyDescent="0.3">
      <c r="A70" s="186" t="s">
        <v>104</v>
      </c>
      <c r="B70" s="186" t="s">
        <v>196</v>
      </c>
      <c r="C70" s="247" t="s">
        <v>197</v>
      </c>
      <c r="D70" s="200" t="s">
        <v>198</v>
      </c>
      <c r="E70" s="206" t="s">
        <v>199</v>
      </c>
      <c r="F70" s="182" t="s">
        <v>174</v>
      </c>
      <c r="G70" s="176" t="s">
        <v>94</v>
      </c>
      <c r="H70" s="4" t="s">
        <v>200</v>
      </c>
      <c r="I70" s="5" t="s">
        <v>103</v>
      </c>
      <c r="J70" s="81" t="b">
        <v>0</v>
      </c>
      <c r="K70" s="21"/>
      <c r="L70" s="19"/>
    </row>
    <row r="71" spans="1:12" ht="238.5" customHeight="1" x14ac:dyDescent="0.3">
      <c r="A71" s="187"/>
      <c r="B71" s="187"/>
      <c r="C71" s="248"/>
      <c r="D71" s="202"/>
      <c r="E71" s="207"/>
      <c r="F71" s="185"/>
      <c r="G71" s="181"/>
      <c r="H71" s="101" t="s">
        <v>201</v>
      </c>
      <c r="I71" s="11" t="s">
        <v>103</v>
      </c>
      <c r="J71" s="85" t="b">
        <v>1</v>
      </c>
      <c r="K71" s="16" t="s">
        <v>472</v>
      </c>
      <c r="L71" s="19" t="s">
        <v>486</v>
      </c>
    </row>
    <row r="72" spans="1:12" hidden="1" x14ac:dyDescent="0.3">
      <c r="A72" s="178" t="s">
        <v>104</v>
      </c>
      <c r="B72" s="178" t="s">
        <v>196</v>
      </c>
      <c r="C72" s="191" t="s">
        <v>202</v>
      </c>
      <c r="D72" s="200" t="s">
        <v>203</v>
      </c>
      <c r="E72" s="188" t="s">
        <v>204</v>
      </c>
      <c r="F72" s="182" t="s">
        <v>93</v>
      </c>
      <c r="G72" s="178" t="s">
        <v>94</v>
      </c>
      <c r="H72" s="100" t="s">
        <v>205</v>
      </c>
      <c r="I72" s="5">
        <v>0</v>
      </c>
      <c r="J72" s="86" t="b">
        <v>0</v>
      </c>
      <c r="K72" s="17"/>
      <c r="L72" s="4"/>
    </row>
    <row r="73" spans="1:12" ht="41.25" hidden="1" customHeight="1" x14ac:dyDescent="0.3">
      <c r="A73" s="179"/>
      <c r="B73" s="179"/>
      <c r="C73" s="192"/>
      <c r="D73" s="201"/>
      <c r="E73" s="189"/>
      <c r="F73" s="184"/>
      <c r="G73" s="179"/>
      <c r="H73" s="7" t="s">
        <v>206</v>
      </c>
      <c r="I73" s="8">
        <v>1</v>
      </c>
      <c r="J73" s="76" t="b">
        <v>0</v>
      </c>
      <c r="K73" s="15"/>
      <c r="L73" s="7"/>
    </row>
    <row r="74" spans="1:12" ht="46.5" hidden="1" customHeight="1" x14ac:dyDescent="0.3">
      <c r="A74" s="179"/>
      <c r="B74" s="179"/>
      <c r="C74" s="192"/>
      <c r="D74" s="201"/>
      <c r="E74" s="189"/>
      <c r="F74" s="184"/>
      <c r="G74" s="179"/>
      <c r="H74" s="7" t="s">
        <v>207</v>
      </c>
      <c r="I74" s="8">
        <v>2</v>
      </c>
      <c r="J74" s="78" t="b">
        <v>0</v>
      </c>
      <c r="K74" s="15"/>
      <c r="L74" s="7"/>
    </row>
    <row r="75" spans="1:12" ht="49.5" hidden="1" customHeight="1" x14ac:dyDescent="0.3">
      <c r="A75" s="180"/>
      <c r="B75" s="180"/>
      <c r="C75" s="193"/>
      <c r="D75" s="202"/>
      <c r="E75" s="190"/>
      <c r="F75" s="185"/>
      <c r="G75" s="180"/>
      <c r="H75" s="10" t="s">
        <v>208</v>
      </c>
      <c r="I75" s="11">
        <v>3</v>
      </c>
      <c r="J75" s="77" t="b">
        <v>0</v>
      </c>
      <c r="K75" s="18"/>
      <c r="L75" s="10"/>
    </row>
    <row r="76" spans="1:12" ht="21" hidden="1" customHeight="1" x14ac:dyDescent="0.3">
      <c r="A76" s="178" t="s">
        <v>104</v>
      </c>
      <c r="B76" s="178" t="s">
        <v>196</v>
      </c>
      <c r="C76" s="191" t="s">
        <v>209</v>
      </c>
      <c r="D76" s="200" t="s">
        <v>210</v>
      </c>
      <c r="E76" s="188" t="s">
        <v>211</v>
      </c>
      <c r="F76" s="182" t="s">
        <v>174</v>
      </c>
      <c r="G76" s="178" t="s">
        <v>94</v>
      </c>
      <c r="H76" s="4" t="s">
        <v>212</v>
      </c>
      <c r="I76" s="5" t="s">
        <v>386</v>
      </c>
      <c r="J76" s="75" t="b">
        <v>0</v>
      </c>
      <c r="K76" s="17"/>
      <c r="L76" s="4"/>
    </row>
    <row r="77" spans="1:12" ht="42" hidden="1" customHeight="1" x14ac:dyDescent="0.3">
      <c r="A77" s="179"/>
      <c r="B77" s="179"/>
      <c r="C77" s="192"/>
      <c r="D77" s="201"/>
      <c r="E77" s="189"/>
      <c r="F77" s="184"/>
      <c r="G77" s="179"/>
      <c r="H77" s="7" t="s">
        <v>213</v>
      </c>
      <c r="I77" s="8">
        <v>0</v>
      </c>
      <c r="J77" s="76" t="b">
        <v>0</v>
      </c>
      <c r="K77" s="15"/>
      <c r="L77" s="7"/>
    </row>
    <row r="78" spans="1:12" ht="38.25" hidden="1" customHeight="1" x14ac:dyDescent="0.3">
      <c r="A78" s="179"/>
      <c r="B78" s="179"/>
      <c r="C78" s="192"/>
      <c r="D78" s="201"/>
      <c r="E78" s="189"/>
      <c r="F78" s="184"/>
      <c r="G78" s="179"/>
      <c r="H78" s="7" t="s">
        <v>214</v>
      </c>
      <c r="I78" s="8">
        <v>0</v>
      </c>
      <c r="J78" s="78" t="b">
        <v>0</v>
      </c>
      <c r="K78" s="15"/>
      <c r="L78" s="7"/>
    </row>
    <row r="79" spans="1:12" ht="144.9" hidden="1" customHeight="1" x14ac:dyDescent="0.3">
      <c r="A79" s="180"/>
      <c r="B79" s="180"/>
      <c r="C79" s="193"/>
      <c r="D79" s="202"/>
      <c r="E79" s="190"/>
      <c r="F79" s="185"/>
      <c r="G79" s="180"/>
      <c r="H79" s="10" t="s">
        <v>192</v>
      </c>
      <c r="I79" s="11">
        <v>3</v>
      </c>
      <c r="J79" s="80" t="b">
        <v>0</v>
      </c>
      <c r="K79" s="18"/>
      <c r="L79" s="10"/>
    </row>
    <row r="80" spans="1:12" ht="39.6" hidden="1" x14ac:dyDescent="0.3">
      <c r="A80" s="176" t="s">
        <v>104</v>
      </c>
      <c r="B80" s="176" t="s">
        <v>196</v>
      </c>
      <c r="C80" s="243" t="s">
        <v>215</v>
      </c>
      <c r="D80" s="208" t="s">
        <v>216</v>
      </c>
      <c r="E80" s="206" t="s">
        <v>217</v>
      </c>
      <c r="F80" s="182" t="s">
        <v>93</v>
      </c>
      <c r="G80" s="176" t="s">
        <v>94</v>
      </c>
      <c r="H80" s="4" t="s">
        <v>218</v>
      </c>
      <c r="I80" s="21">
        <v>0</v>
      </c>
      <c r="J80" s="87" t="b">
        <v>0</v>
      </c>
      <c r="K80" s="21"/>
      <c r="L80" s="19"/>
    </row>
    <row r="81" spans="1:12" ht="26.4" hidden="1" x14ac:dyDescent="0.3">
      <c r="A81" s="177"/>
      <c r="B81" s="177"/>
      <c r="C81" s="244"/>
      <c r="D81" s="209"/>
      <c r="E81" s="211"/>
      <c r="F81" s="184"/>
      <c r="G81" s="177"/>
      <c r="H81" s="7" t="s">
        <v>219</v>
      </c>
      <c r="I81" s="23">
        <v>1</v>
      </c>
      <c r="J81" s="88" t="b">
        <v>0</v>
      </c>
      <c r="K81" s="23"/>
      <c r="L81" s="22"/>
    </row>
    <row r="82" spans="1:12" ht="26.4" hidden="1" x14ac:dyDescent="0.3">
      <c r="A82" s="177"/>
      <c r="B82" s="177"/>
      <c r="C82" s="244"/>
      <c r="D82" s="209"/>
      <c r="E82" s="211"/>
      <c r="F82" s="184"/>
      <c r="G82" s="177"/>
      <c r="H82" s="7" t="s">
        <v>220</v>
      </c>
      <c r="I82" s="23">
        <v>2</v>
      </c>
      <c r="J82" s="89" t="b">
        <v>0</v>
      </c>
      <c r="K82" s="23"/>
      <c r="L82" s="22"/>
    </row>
    <row r="83" spans="1:12" ht="13.5" hidden="1" customHeight="1" x14ac:dyDescent="0.3">
      <c r="A83" s="181"/>
      <c r="B83" s="181"/>
      <c r="C83" s="245"/>
      <c r="D83" s="210"/>
      <c r="E83" s="207"/>
      <c r="F83" s="185"/>
      <c r="G83" s="181"/>
      <c r="H83" s="10" t="s">
        <v>221</v>
      </c>
      <c r="I83" s="16">
        <v>3</v>
      </c>
      <c r="J83" s="85" t="b">
        <v>0</v>
      </c>
      <c r="K83" s="16"/>
      <c r="L83" s="20"/>
    </row>
    <row r="84" spans="1:12" ht="64.5" customHeight="1" x14ac:dyDescent="0.3">
      <c r="A84" s="178" t="s">
        <v>222</v>
      </c>
      <c r="B84" s="178" t="s">
        <v>223</v>
      </c>
      <c r="C84" s="191">
        <v>7</v>
      </c>
      <c r="D84" s="200" t="s">
        <v>224</v>
      </c>
      <c r="E84" s="188" t="s">
        <v>225</v>
      </c>
      <c r="F84" s="182" t="s">
        <v>174</v>
      </c>
      <c r="G84" s="178"/>
      <c r="H84" s="4" t="s">
        <v>226</v>
      </c>
      <c r="I84" s="5">
        <v>3</v>
      </c>
      <c r="J84" s="75" t="b">
        <v>1</v>
      </c>
      <c r="K84" s="17" t="s">
        <v>487</v>
      </c>
      <c r="L84" s="4"/>
    </row>
    <row r="85" spans="1:12" ht="64.5" customHeight="1" x14ac:dyDescent="0.3">
      <c r="A85" s="179"/>
      <c r="B85" s="179"/>
      <c r="C85" s="192"/>
      <c r="D85" s="201"/>
      <c r="E85" s="189"/>
      <c r="F85" s="184"/>
      <c r="G85" s="179"/>
      <c r="H85" s="7" t="s">
        <v>227</v>
      </c>
      <c r="I85" s="8">
        <v>1</v>
      </c>
      <c r="J85" s="76" t="b">
        <v>0</v>
      </c>
      <c r="K85" s="15"/>
      <c r="L85" s="7"/>
    </row>
    <row r="86" spans="1:12" ht="31.5" customHeight="1" x14ac:dyDescent="0.3">
      <c r="A86" s="178" t="s">
        <v>222</v>
      </c>
      <c r="B86" s="178" t="s">
        <v>223</v>
      </c>
      <c r="C86" s="191" t="s">
        <v>228</v>
      </c>
      <c r="D86" s="200" t="s">
        <v>229</v>
      </c>
      <c r="E86" s="188" t="s">
        <v>230</v>
      </c>
      <c r="F86" s="182" t="s">
        <v>174</v>
      </c>
      <c r="G86" s="178"/>
      <c r="H86" s="100" t="s">
        <v>231</v>
      </c>
      <c r="I86" s="5" t="s">
        <v>386</v>
      </c>
      <c r="J86" s="81" t="b">
        <v>0</v>
      </c>
      <c r="K86" s="17"/>
      <c r="L86" s="4"/>
    </row>
    <row r="87" spans="1:12" ht="52.8" x14ac:dyDescent="0.3">
      <c r="A87" s="179"/>
      <c r="B87" s="179"/>
      <c r="C87" s="192"/>
      <c r="D87" s="212"/>
      <c r="E87" s="213"/>
      <c r="F87" s="183"/>
      <c r="G87" s="179"/>
      <c r="H87" s="41" t="s">
        <v>232</v>
      </c>
      <c r="I87" s="42">
        <v>0</v>
      </c>
      <c r="J87" s="90" t="b">
        <v>0</v>
      </c>
      <c r="K87" s="43"/>
      <c r="L87" s="41"/>
    </row>
    <row r="88" spans="1:12" ht="50.25" customHeight="1" x14ac:dyDescent="0.3">
      <c r="A88" s="179"/>
      <c r="B88" s="179"/>
      <c r="C88" s="192"/>
      <c r="D88" s="201"/>
      <c r="E88" s="189"/>
      <c r="F88" s="184"/>
      <c r="G88" s="179"/>
      <c r="H88" s="7" t="s">
        <v>233</v>
      </c>
      <c r="I88" s="8">
        <v>1</v>
      </c>
      <c r="J88" s="78" t="b">
        <v>1</v>
      </c>
      <c r="K88" s="15" t="s">
        <v>488</v>
      </c>
      <c r="L88" s="7" t="s">
        <v>489</v>
      </c>
    </row>
    <row r="89" spans="1:12" ht="38.25" customHeight="1" x14ac:dyDescent="0.3">
      <c r="A89" s="179"/>
      <c r="B89" s="179"/>
      <c r="C89" s="192"/>
      <c r="D89" s="201"/>
      <c r="E89" s="189"/>
      <c r="F89" s="184"/>
      <c r="G89" s="179"/>
      <c r="H89" s="7" t="s">
        <v>234</v>
      </c>
      <c r="I89" s="8">
        <v>2</v>
      </c>
      <c r="J89" s="78" t="b">
        <v>0</v>
      </c>
      <c r="K89" s="15"/>
      <c r="L89" s="7"/>
    </row>
    <row r="90" spans="1:12" ht="40.5" customHeight="1" x14ac:dyDescent="0.3">
      <c r="A90" s="180"/>
      <c r="B90" s="180"/>
      <c r="C90" s="193"/>
      <c r="D90" s="202"/>
      <c r="E90" s="190"/>
      <c r="F90" s="185"/>
      <c r="G90" s="180"/>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388</v>
      </c>
      <c r="I91" s="48" t="s">
        <v>103</v>
      </c>
      <c r="J91" s="48" t="s">
        <v>103</v>
      </c>
      <c r="K91" s="25" t="s">
        <v>490</v>
      </c>
      <c r="L91" s="26"/>
    </row>
    <row r="92" spans="1:12" ht="26.4" x14ac:dyDescent="0.3">
      <c r="A92" s="178" t="s">
        <v>222</v>
      </c>
      <c r="B92" s="178" t="s">
        <v>223</v>
      </c>
      <c r="C92" s="191">
        <v>9</v>
      </c>
      <c r="D92" s="200" t="s">
        <v>240</v>
      </c>
      <c r="E92" s="188" t="s">
        <v>241</v>
      </c>
      <c r="F92" s="182" t="s">
        <v>174</v>
      </c>
      <c r="G92" s="178"/>
      <c r="H92" s="4" t="s">
        <v>242</v>
      </c>
      <c r="I92" s="5">
        <v>0</v>
      </c>
      <c r="J92" s="75" t="b">
        <v>1</v>
      </c>
      <c r="K92" s="17" t="s">
        <v>491</v>
      </c>
      <c r="L92" s="4"/>
    </row>
    <row r="93" spans="1:12" ht="39.6" x14ac:dyDescent="0.3">
      <c r="A93" s="179"/>
      <c r="B93" s="179"/>
      <c r="C93" s="192"/>
      <c r="D93" s="201"/>
      <c r="E93" s="189"/>
      <c r="F93" s="184"/>
      <c r="G93" s="179"/>
      <c r="H93" s="7" t="s">
        <v>243</v>
      </c>
      <c r="I93" s="8">
        <v>1</v>
      </c>
      <c r="J93" s="76" t="b">
        <v>0</v>
      </c>
      <c r="K93" s="15"/>
      <c r="L93" s="7"/>
    </row>
    <row r="94" spans="1:12" ht="26.4" x14ac:dyDescent="0.3">
      <c r="A94" s="179"/>
      <c r="B94" s="179"/>
      <c r="C94" s="192"/>
      <c r="D94" s="201"/>
      <c r="E94" s="189"/>
      <c r="F94" s="184"/>
      <c r="G94" s="179"/>
      <c r="H94" s="7" t="s">
        <v>244</v>
      </c>
      <c r="I94" s="8">
        <v>2</v>
      </c>
      <c r="J94" s="76" t="b">
        <v>0</v>
      </c>
      <c r="K94" s="15"/>
      <c r="L94" s="7"/>
    </row>
    <row r="95" spans="1:12" ht="26.4" x14ac:dyDescent="0.3">
      <c r="A95" s="180"/>
      <c r="B95" s="180"/>
      <c r="C95" s="193"/>
      <c r="D95" s="202"/>
      <c r="E95" s="190"/>
      <c r="F95" s="185"/>
      <c r="G95" s="180"/>
      <c r="H95" s="10" t="s">
        <v>245</v>
      </c>
      <c r="I95" s="11">
        <v>3</v>
      </c>
      <c r="J95" s="77" t="b">
        <v>0</v>
      </c>
      <c r="K95" s="18"/>
      <c r="L95" s="10"/>
    </row>
    <row r="96" spans="1:12" ht="57.75" customHeight="1" x14ac:dyDescent="0.3">
      <c r="A96" s="178" t="s">
        <v>222</v>
      </c>
      <c r="B96" s="178" t="s">
        <v>246</v>
      </c>
      <c r="C96" s="191" t="s">
        <v>247</v>
      </c>
      <c r="D96" s="200" t="s">
        <v>248</v>
      </c>
      <c r="E96" s="188" t="s">
        <v>249</v>
      </c>
      <c r="F96" s="182" t="s">
        <v>174</v>
      </c>
      <c r="G96" s="178" t="s">
        <v>250</v>
      </c>
      <c r="H96" s="46" t="s">
        <v>251</v>
      </c>
      <c r="I96" s="49" t="s">
        <v>386</v>
      </c>
      <c r="J96" s="75" t="b">
        <v>0</v>
      </c>
      <c r="K96" s="17"/>
      <c r="L96" s="4"/>
    </row>
    <row r="97" spans="1:12" ht="42" customHeight="1" x14ac:dyDescent="0.3">
      <c r="A97" s="179"/>
      <c r="B97" s="179"/>
      <c r="C97" s="192"/>
      <c r="D97" s="198"/>
      <c r="E97" s="195"/>
      <c r="F97" s="214"/>
      <c r="G97" s="179"/>
      <c r="H97" s="37" t="s">
        <v>252</v>
      </c>
      <c r="I97" s="35">
        <v>0</v>
      </c>
      <c r="J97" s="92" t="b">
        <v>0</v>
      </c>
      <c r="K97" s="32"/>
      <c r="L97" s="34"/>
    </row>
    <row r="98" spans="1:12" ht="42" customHeight="1" x14ac:dyDescent="0.3">
      <c r="A98" s="179"/>
      <c r="B98" s="179"/>
      <c r="C98" s="192"/>
      <c r="D98" s="198"/>
      <c r="E98" s="195"/>
      <c r="F98" s="214"/>
      <c r="G98" s="179"/>
      <c r="H98" s="37" t="s">
        <v>253</v>
      </c>
      <c r="I98" s="35">
        <v>1</v>
      </c>
      <c r="J98" s="93" t="b">
        <v>0</v>
      </c>
      <c r="K98" s="40"/>
      <c r="L98" s="37"/>
    </row>
    <row r="99" spans="1:12" ht="137.25" customHeight="1" x14ac:dyDescent="0.3">
      <c r="A99" s="180"/>
      <c r="B99" s="180"/>
      <c r="C99" s="193"/>
      <c r="D99" s="202"/>
      <c r="E99" s="190"/>
      <c r="F99" s="185"/>
      <c r="G99" s="180"/>
      <c r="H99" s="24" t="s">
        <v>254</v>
      </c>
      <c r="I99" s="50">
        <v>3</v>
      </c>
      <c r="J99" s="94" t="b">
        <v>1</v>
      </c>
      <c r="K99" s="33" t="s">
        <v>472</v>
      </c>
      <c r="L99" s="24" t="s">
        <v>492</v>
      </c>
    </row>
    <row r="100" spans="1:12" ht="57.6" customHeight="1" x14ac:dyDescent="0.3">
      <c r="A100" s="178" t="s">
        <v>222</v>
      </c>
      <c r="B100" s="178" t="s">
        <v>246</v>
      </c>
      <c r="C100" s="191" t="s">
        <v>255</v>
      </c>
      <c r="D100" s="200" t="s">
        <v>256</v>
      </c>
      <c r="E100" s="188" t="s">
        <v>257</v>
      </c>
      <c r="F100" s="182" t="s">
        <v>174</v>
      </c>
      <c r="G100" s="178"/>
      <c r="H100" s="46" t="s">
        <v>251</v>
      </c>
      <c r="I100" s="49" t="s">
        <v>386</v>
      </c>
      <c r="J100" s="75" t="b">
        <v>1</v>
      </c>
      <c r="K100" s="17" t="s">
        <v>493</v>
      </c>
      <c r="L100" s="4" t="s">
        <v>494</v>
      </c>
    </row>
    <row r="101" spans="1:12" ht="42" customHeight="1" x14ac:dyDescent="0.3">
      <c r="A101" s="179"/>
      <c r="B101" s="179"/>
      <c r="C101" s="192"/>
      <c r="D101" s="198"/>
      <c r="E101" s="195"/>
      <c r="F101" s="214"/>
      <c r="G101" s="179"/>
      <c r="H101" s="37" t="s">
        <v>252</v>
      </c>
      <c r="I101" s="35">
        <v>0</v>
      </c>
      <c r="J101" s="92" t="b">
        <v>0</v>
      </c>
      <c r="K101" s="32"/>
      <c r="L101" s="34"/>
    </row>
    <row r="102" spans="1:12" ht="42" customHeight="1" x14ac:dyDescent="0.3">
      <c r="A102" s="179"/>
      <c r="B102" s="179"/>
      <c r="C102" s="192"/>
      <c r="D102" s="198"/>
      <c r="E102" s="195"/>
      <c r="F102" s="214"/>
      <c r="G102" s="179"/>
      <c r="H102" s="37" t="s">
        <v>258</v>
      </c>
      <c r="I102" s="35">
        <v>1</v>
      </c>
      <c r="J102" s="93" t="b">
        <v>0</v>
      </c>
      <c r="K102" s="40"/>
      <c r="L102" s="37"/>
    </row>
    <row r="103" spans="1:12" ht="74.25" customHeight="1" x14ac:dyDescent="0.3">
      <c r="A103" s="180"/>
      <c r="B103" s="180"/>
      <c r="C103" s="193"/>
      <c r="D103" s="202"/>
      <c r="E103" s="190"/>
      <c r="F103" s="185"/>
      <c r="G103" s="180"/>
      <c r="H103" s="24" t="s">
        <v>254</v>
      </c>
      <c r="I103" s="50">
        <v>3</v>
      </c>
      <c r="J103" s="94" t="b">
        <v>0</v>
      </c>
      <c r="K103" s="33"/>
      <c r="L103" s="24"/>
    </row>
    <row r="104" spans="1:12" ht="27" customHeight="1" x14ac:dyDescent="0.3">
      <c r="A104" s="178" t="s">
        <v>222</v>
      </c>
      <c r="B104" s="178" t="s">
        <v>246</v>
      </c>
      <c r="C104" s="191" t="s">
        <v>259</v>
      </c>
      <c r="D104" s="200" t="s">
        <v>260</v>
      </c>
      <c r="E104" s="188" t="s">
        <v>261</v>
      </c>
      <c r="F104" s="182" t="s">
        <v>93</v>
      </c>
      <c r="G104" s="178"/>
      <c r="H104" s="103" t="s">
        <v>395</v>
      </c>
      <c r="I104" s="49" t="s">
        <v>103</v>
      </c>
      <c r="J104" s="81" t="b">
        <v>0</v>
      </c>
      <c r="K104" s="17"/>
      <c r="L104" s="4"/>
    </row>
    <row r="105" spans="1:12" ht="80.25" customHeight="1" x14ac:dyDescent="0.3">
      <c r="A105" s="179"/>
      <c r="B105" s="179"/>
      <c r="C105" s="192"/>
      <c r="D105" s="212"/>
      <c r="E105" s="213"/>
      <c r="F105" s="233"/>
      <c r="G105" s="179"/>
      <c r="H105" s="37" t="s">
        <v>263</v>
      </c>
      <c r="I105" s="35" t="s">
        <v>103</v>
      </c>
      <c r="J105" s="96" t="b">
        <v>1</v>
      </c>
      <c r="K105" s="43" t="s">
        <v>495</v>
      </c>
      <c r="L105" s="41" t="s">
        <v>496</v>
      </c>
    </row>
    <row r="106" spans="1:12" ht="27" customHeight="1" x14ac:dyDescent="0.3">
      <c r="A106" s="180"/>
      <c r="B106" s="180"/>
      <c r="C106" s="193"/>
      <c r="D106" s="202"/>
      <c r="E106" s="190"/>
      <c r="F106" s="185"/>
      <c r="G106" s="180"/>
      <c r="H106" s="101" t="s">
        <v>264</v>
      </c>
      <c r="I106" s="11" t="s">
        <v>103</v>
      </c>
      <c r="J106" s="77" t="b">
        <v>0</v>
      </c>
      <c r="K106" s="18"/>
      <c r="L106" s="10"/>
    </row>
    <row r="107" spans="1:12" ht="27" customHeight="1" x14ac:dyDescent="0.3">
      <c r="A107" s="218" t="s">
        <v>222</v>
      </c>
      <c r="B107" s="218" t="s">
        <v>246</v>
      </c>
      <c r="C107" s="215" t="s">
        <v>265</v>
      </c>
      <c r="D107" s="221" t="s">
        <v>266</v>
      </c>
      <c r="E107" s="224" t="s">
        <v>267</v>
      </c>
      <c r="F107" s="227" t="s">
        <v>163</v>
      </c>
      <c r="G107" s="250"/>
      <c r="H107" s="34" t="s">
        <v>268</v>
      </c>
      <c r="I107" s="31" t="s">
        <v>103</v>
      </c>
      <c r="J107" s="97" t="b">
        <v>0</v>
      </c>
      <c r="K107" s="32"/>
      <c r="L107" s="34"/>
    </row>
    <row r="108" spans="1:12" ht="27" customHeight="1" x14ac:dyDescent="0.3">
      <c r="A108" s="219"/>
      <c r="B108" s="219"/>
      <c r="C108" s="216"/>
      <c r="D108" s="222"/>
      <c r="E108" s="225"/>
      <c r="F108" s="228"/>
      <c r="G108" s="251"/>
      <c r="H108" s="51" t="s">
        <v>426</v>
      </c>
      <c r="I108" s="40" t="s">
        <v>103</v>
      </c>
      <c r="J108" s="93" t="b">
        <v>0</v>
      </c>
      <c r="K108" s="37"/>
      <c r="L108" s="37"/>
    </row>
    <row r="109" spans="1:12" ht="27" customHeight="1" x14ac:dyDescent="0.3">
      <c r="A109" s="219"/>
      <c r="B109" s="219"/>
      <c r="C109" s="216"/>
      <c r="D109" s="222"/>
      <c r="E109" s="225"/>
      <c r="F109" s="228"/>
      <c r="G109" s="251"/>
      <c r="H109" s="37" t="s">
        <v>269</v>
      </c>
      <c r="I109" s="35" t="s">
        <v>103</v>
      </c>
      <c r="J109" s="98" t="b">
        <v>0</v>
      </c>
      <c r="K109" s="40"/>
      <c r="L109" s="37"/>
    </row>
    <row r="110" spans="1:12" ht="27" customHeight="1" x14ac:dyDescent="0.3">
      <c r="A110" s="219"/>
      <c r="B110" s="219"/>
      <c r="C110" s="216"/>
      <c r="D110" s="222"/>
      <c r="E110" s="225"/>
      <c r="F110" s="228"/>
      <c r="G110" s="251"/>
      <c r="H110" s="37" t="s">
        <v>270</v>
      </c>
      <c r="I110" s="35" t="s">
        <v>103</v>
      </c>
      <c r="J110" s="98" t="b">
        <v>0</v>
      </c>
      <c r="K110" s="40"/>
      <c r="L110" s="37"/>
    </row>
    <row r="111" spans="1:12" ht="27" customHeight="1" x14ac:dyDescent="0.3">
      <c r="A111" s="219"/>
      <c r="B111" s="219"/>
      <c r="C111" s="216"/>
      <c r="D111" s="222"/>
      <c r="E111" s="225"/>
      <c r="F111" s="228"/>
      <c r="G111" s="251"/>
      <c r="H111" s="37" t="s">
        <v>271</v>
      </c>
      <c r="I111" s="35" t="s">
        <v>103</v>
      </c>
      <c r="J111" s="98" t="b">
        <v>0</v>
      </c>
      <c r="K111" s="40"/>
      <c r="L111" s="37"/>
    </row>
    <row r="112" spans="1:12" ht="27" customHeight="1" x14ac:dyDescent="0.3">
      <c r="A112" s="219"/>
      <c r="B112" s="219"/>
      <c r="C112" s="216"/>
      <c r="D112" s="222"/>
      <c r="E112" s="225"/>
      <c r="F112" s="228"/>
      <c r="G112" s="251"/>
      <c r="H112" s="37" t="s">
        <v>272</v>
      </c>
      <c r="I112" s="35" t="s">
        <v>103</v>
      </c>
      <c r="J112" s="98" t="b">
        <v>0</v>
      </c>
      <c r="K112" s="40"/>
      <c r="L112" s="37"/>
    </row>
    <row r="113" spans="1:12" ht="117.75" customHeight="1" x14ac:dyDescent="0.3">
      <c r="A113" s="220"/>
      <c r="B113" s="220"/>
      <c r="C113" s="217"/>
      <c r="D113" s="223"/>
      <c r="E113" s="226"/>
      <c r="F113" s="229"/>
      <c r="G113" s="252"/>
      <c r="H113" s="52" t="s">
        <v>389</v>
      </c>
      <c r="I113" s="50" t="s">
        <v>103</v>
      </c>
      <c r="J113" s="105" t="s">
        <v>496</v>
      </c>
      <c r="K113" s="43" t="s">
        <v>495</v>
      </c>
      <c r="L113" s="52"/>
    </row>
    <row r="114" spans="1:12" ht="48" customHeight="1" x14ac:dyDescent="0.3">
      <c r="A114" s="178" t="s">
        <v>273</v>
      </c>
      <c r="B114" s="178" t="s">
        <v>196</v>
      </c>
      <c r="C114" s="191" t="s">
        <v>274</v>
      </c>
      <c r="D114" s="200" t="s">
        <v>275</v>
      </c>
      <c r="E114" s="188" t="s">
        <v>276</v>
      </c>
      <c r="F114" s="182" t="s">
        <v>93</v>
      </c>
      <c r="G114" s="178" t="s">
        <v>277</v>
      </c>
      <c r="H114" s="53" t="s">
        <v>251</v>
      </c>
      <c r="I114" s="13" t="s">
        <v>386</v>
      </c>
      <c r="J114" s="75" t="b">
        <v>1</v>
      </c>
      <c r="K114" s="17" t="s">
        <v>497</v>
      </c>
      <c r="L114" s="4" t="s">
        <v>498</v>
      </c>
    </row>
    <row r="115" spans="1:12" ht="35.25" customHeight="1" x14ac:dyDescent="0.3">
      <c r="A115" s="179"/>
      <c r="B115" s="179"/>
      <c r="C115" s="192"/>
      <c r="D115" s="212"/>
      <c r="E115" s="213"/>
      <c r="F115" s="183"/>
      <c r="G115" s="179"/>
      <c r="H115" s="41" t="s">
        <v>278</v>
      </c>
      <c r="I115" s="42">
        <v>3</v>
      </c>
      <c r="J115" s="99" t="b">
        <v>0</v>
      </c>
      <c r="K115" s="43"/>
      <c r="L115" s="41"/>
    </row>
    <row r="116" spans="1:12" ht="35.25" customHeight="1" x14ac:dyDescent="0.3">
      <c r="A116" s="179"/>
      <c r="B116" s="179"/>
      <c r="C116" s="192"/>
      <c r="D116" s="201"/>
      <c r="E116" s="189"/>
      <c r="F116" s="184"/>
      <c r="G116" s="179"/>
      <c r="H116" s="7" t="s">
        <v>279</v>
      </c>
      <c r="I116" s="8">
        <v>2</v>
      </c>
      <c r="J116" s="76" t="b">
        <v>0</v>
      </c>
      <c r="K116" s="15"/>
      <c r="L116" s="7"/>
    </row>
    <row r="117" spans="1:12" ht="35.25" customHeight="1" x14ac:dyDescent="0.3">
      <c r="A117" s="179"/>
      <c r="B117" s="179"/>
      <c r="C117" s="192"/>
      <c r="D117" s="201"/>
      <c r="E117" s="189"/>
      <c r="F117" s="184"/>
      <c r="G117" s="179"/>
      <c r="H117" s="7" t="s">
        <v>280</v>
      </c>
      <c r="I117" s="8">
        <v>1</v>
      </c>
      <c r="J117" s="76" t="b">
        <v>0</v>
      </c>
      <c r="K117" s="15"/>
      <c r="L117" s="7"/>
    </row>
    <row r="118" spans="1:12" ht="59.4" customHeight="1" x14ac:dyDescent="0.3">
      <c r="A118" s="180"/>
      <c r="B118" s="180"/>
      <c r="C118" s="193"/>
      <c r="D118" s="202"/>
      <c r="E118" s="190"/>
      <c r="F118" s="185"/>
      <c r="G118" s="180"/>
      <c r="H118" s="10" t="s">
        <v>281</v>
      </c>
      <c r="I118" s="11">
        <v>0</v>
      </c>
      <c r="J118" s="77" t="b">
        <v>0</v>
      </c>
      <c r="K118" s="18"/>
      <c r="L118" s="10"/>
    </row>
    <row r="119" spans="1:12" ht="48" customHeight="1" x14ac:dyDescent="0.3">
      <c r="A119" s="178" t="s">
        <v>273</v>
      </c>
      <c r="B119" s="178" t="s">
        <v>196</v>
      </c>
      <c r="C119" s="191" t="s">
        <v>282</v>
      </c>
      <c r="D119" s="200" t="s">
        <v>283</v>
      </c>
      <c r="E119" s="188" t="s">
        <v>284</v>
      </c>
      <c r="F119" s="182" t="s">
        <v>93</v>
      </c>
      <c r="G119" s="178" t="s">
        <v>277</v>
      </c>
      <c r="H119" s="53" t="s">
        <v>251</v>
      </c>
      <c r="I119" s="13" t="s">
        <v>386</v>
      </c>
      <c r="J119" s="75" t="b">
        <v>1</v>
      </c>
      <c r="K119" s="17" t="s">
        <v>472</v>
      </c>
      <c r="L119" s="4" t="s">
        <v>499</v>
      </c>
    </row>
    <row r="120" spans="1:12" ht="35.25" customHeight="1" x14ac:dyDescent="0.3">
      <c r="A120" s="179"/>
      <c r="B120" s="179"/>
      <c r="C120" s="192"/>
      <c r="D120" s="212"/>
      <c r="E120" s="213"/>
      <c r="F120" s="183"/>
      <c r="G120" s="179"/>
      <c r="H120" s="41" t="s">
        <v>278</v>
      </c>
      <c r="I120" s="42">
        <v>3</v>
      </c>
      <c r="J120" s="99" t="b">
        <v>0</v>
      </c>
      <c r="K120" s="43"/>
      <c r="L120" s="41"/>
    </row>
    <row r="121" spans="1:12" ht="35.25" customHeight="1" x14ac:dyDescent="0.3">
      <c r="A121" s="179"/>
      <c r="B121" s="179"/>
      <c r="C121" s="192"/>
      <c r="D121" s="201"/>
      <c r="E121" s="189"/>
      <c r="F121" s="184"/>
      <c r="G121" s="179"/>
      <c r="H121" s="7" t="s">
        <v>279</v>
      </c>
      <c r="I121" s="8">
        <v>2</v>
      </c>
      <c r="J121" s="76" t="b">
        <v>0</v>
      </c>
      <c r="K121" s="15"/>
      <c r="L121" s="7"/>
    </row>
    <row r="122" spans="1:12" ht="35.25" customHeight="1" x14ac:dyDescent="0.3">
      <c r="A122" s="179"/>
      <c r="B122" s="179"/>
      <c r="C122" s="192"/>
      <c r="D122" s="201"/>
      <c r="E122" s="189"/>
      <c r="F122" s="184"/>
      <c r="G122" s="179"/>
      <c r="H122" s="7" t="s">
        <v>280</v>
      </c>
      <c r="I122" s="8">
        <v>1</v>
      </c>
      <c r="J122" s="76" t="b">
        <v>0</v>
      </c>
      <c r="K122" s="15"/>
      <c r="L122" s="7"/>
    </row>
    <row r="123" spans="1:12" ht="59.4" customHeight="1" x14ac:dyDescent="0.3">
      <c r="A123" s="180"/>
      <c r="B123" s="180"/>
      <c r="C123" s="193"/>
      <c r="D123" s="202"/>
      <c r="E123" s="190"/>
      <c r="F123" s="185"/>
      <c r="G123" s="180"/>
      <c r="H123" s="10" t="s">
        <v>281</v>
      </c>
      <c r="I123" s="11">
        <v>0</v>
      </c>
      <c r="J123" s="77" t="b">
        <v>0</v>
      </c>
      <c r="K123" s="18"/>
      <c r="L123" s="10"/>
    </row>
    <row r="124" spans="1:12" ht="35.25" customHeight="1" x14ac:dyDescent="0.3">
      <c r="A124" s="178" t="s">
        <v>273</v>
      </c>
      <c r="B124" s="178" t="s">
        <v>196</v>
      </c>
      <c r="C124" s="191" t="s">
        <v>285</v>
      </c>
      <c r="D124" s="200" t="s">
        <v>286</v>
      </c>
      <c r="E124" s="188" t="s">
        <v>287</v>
      </c>
      <c r="F124" s="182" t="s">
        <v>93</v>
      </c>
      <c r="G124" s="178" t="s">
        <v>288</v>
      </c>
      <c r="H124" s="53" t="s">
        <v>251</v>
      </c>
      <c r="I124" s="13" t="s">
        <v>386</v>
      </c>
      <c r="J124" s="75" t="b">
        <v>1</v>
      </c>
      <c r="K124" s="17" t="s">
        <v>472</v>
      </c>
      <c r="L124" s="4" t="s">
        <v>499</v>
      </c>
    </row>
    <row r="125" spans="1:12" ht="35.25" customHeight="1" x14ac:dyDescent="0.3">
      <c r="A125" s="179"/>
      <c r="B125" s="179"/>
      <c r="C125" s="192"/>
      <c r="D125" s="212"/>
      <c r="E125" s="213"/>
      <c r="F125" s="183"/>
      <c r="G125" s="179"/>
      <c r="H125" s="41" t="s">
        <v>289</v>
      </c>
      <c r="I125" s="42">
        <v>3</v>
      </c>
      <c r="J125" s="99" t="b">
        <v>0</v>
      </c>
      <c r="K125" s="43"/>
      <c r="L125" s="41"/>
    </row>
    <row r="126" spans="1:12" ht="35.25" customHeight="1" x14ac:dyDescent="0.3">
      <c r="A126" s="179"/>
      <c r="B126" s="179"/>
      <c r="C126" s="192"/>
      <c r="D126" s="201"/>
      <c r="E126" s="189"/>
      <c r="F126" s="184"/>
      <c r="G126" s="179"/>
      <c r="H126" s="7" t="s">
        <v>290</v>
      </c>
      <c r="I126" s="8">
        <v>2</v>
      </c>
      <c r="J126" s="76" t="b">
        <v>0</v>
      </c>
      <c r="K126" s="15"/>
      <c r="L126" s="7"/>
    </row>
    <row r="127" spans="1:12" ht="35.25" customHeight="1" x14ac:dyDescent="0.3">
      <c r="A127" s="179"/>
      <c r="B127" s="179"/>
      <c r="C127" s="192"/>
      <c r="D127" s="201"/>
      <c r="E127" s="189"/>
      <c r="F127" s="184"/>
      <c r="G127" s="179"/>
      <c r="H127" s="7" t="s">
        <v>291</v>
      </c>
      <c r="I127" s="8">
        <v>1</v>
      </c>
      <c r="J127" s="76" t="b">
        <v>0</v>
      </c>
      <c r="K127" s="15"/>
      <c r="L127" s="7"/>
    </row>
    <row r="128" spans="1:12" ht="59.4" customHeight="1" x14ac:dyDescent="0.3">
      <c r="A128" s="180"/>
      <c r="B128" s="180"/>
      <c r="C128" s="193"/>
      <c r="D128" s="202"/>
      <c r="E128" s="190"/>
      <c r="F128" s="185"/>
      <c r="G128" s="180"/>
      <c r="H128" s="10" t="s">
        <v>292</v>
      </c>
      <c r="I128" s="11">
        <v>0</v>
      </c>
      <c r="J128" s="77" t="b">
        <v>0</v>
      </c>
      <c r="K128" s="18"/>
      <c r="L128" s="10"/>
    </row>
    <row r="129" spans="1:12" ht="35.25" customHeight="1" x14ac:dyDescent="0.3">
      <c r="A129" s="178" t="s">
        <v>273</v>
      </c>
      <c r="B129" s="178" t="s">
        <v>196</v>
      </c>
      <c r="C129" s="191" t="s">
        <v>293</v>
      </c>
      <c r="D129" s="200" t="s">
        <v>294</v>
      </c>
      <c r="E129" s="188" t="s">
        <v>295</v>
      </c>
      <c r="F129" s="182" t="s">
        <v>93</v>
      </c>
      <c r="G129" s="178" t="s">
        <v>277</v>
      </c>
      <c r="H129" s="4" t="s">
        <v>251</v>
      </c>
      <c r="I129" s="5" t="s">
        <v>386</v>
      </c>
      <c r="J129" s="75" t="b">
        <v>1</v>
      </c>
      <c r="K129" s="17" t="s">
        <v>472</v>
      </c>
      <c r="L129" s="4" t="s">
        <v>499</v>
      </c>
    </row>
    <row r="130" spans="1:12" ht="35.25" customHeight="1" x14ac:dyDescent="0.3">
      <c r="A130" s="179"/>
      <c r="B130" s="179"/>
      <c r="C130" s="192"/>
      <c r="D130" s="212"/>
      <c r="E130" s="213"/>
      <c r="F130" s="183"/>
      <c r="G130" s="179"/>
      <c r="H130" s="41" t="s">
        <v>296</v>
      </c>
      <c r="I130" s="42">
        <v>3</v>
      </c>
      <c r="J130" s="99" t="b">
        <v>0</v>
      </c>
      <c r="K130" s="43"/>
      <c r="L130" s="41"/>
    </row>
    <row r="131" spans="1:12" ht="35.25" customHeight="1" x14ac:dyDescent="0.3">
      <c r="A131" s="179"/>
      <c r="B131" s="179"/>
      <c r="C131" s="192"/>
      <c r="D131" s="201"/>
      <c r="E131" s="189"/>
      <c r="F131" s="184"/>
      <c r="G131" s="179"/>
      <c r="H131" s="7" t="s">
        <v>297</v>
      </c>
      <c r="I131" s="8">
        <v>2</v>
      </c>
      <c r="J131" s="76" t="b">
        <v>0</v>
      </c>
      <c r="K131" s="15"/>
      <c r="L131" s="7"/>
    </row>
    <row r="132" spans="1:12" ht="35.25" customHeight="1" x14ac:dyDescent="0.3">
      <c r="A132" s="179"/>
      <c r="B132" s="179"/>
      <c r="C132" s="192"/>
      <c r="D132" s="201"/>
      <c r="E132" s="189"/>
      <c r="F132" s="184"/>
      <c r="G132" s="179"/>
      <c r="H132" s="7" t="s">
        <v>298</v>
      </c>
      <c r="I132" s="8">
        <v>1</v>
      </c>
      <c r="J132" s="76" t="b">
        <v>0</v>
      </c>
      <c r="K132" s="15"/>
      <c r="L132" s="7"/>
    </row>
    <row r="133" spans="1:12" ht="59.4" customHeight="1" x14ac:dyDescent="0.3">
      <c r="A133" s="180"/>
      <c r="B133" s="180"/>
      <c r="C133" s="193"/>
      <c r="D133" s="202"/>
      <c r="E133" s="190"/>
      <c r="F133" s="185"/>
      <c r="G133" s="180"/>
      <c r="H133" s="10" t="s">
        <v>299</v>
      </c>
      <c r="I133" s="11">
        <v>0</v>
      </c>
      <c r="J133" s="77" t="b">
        <v>0</v>
      </c>
      <c r="K133" s="18"/>
      <c r="L133" s="10"/>
    </row>
    <row r="134" spans="1:12" ht="35.25" customHeight="1" x14ac:dyDescent="0.3">
      <c r="A134" s="178" t="s">
        <v>273</v>
      </c>
      <c r="B134" s="178" t="s">
        <v>196</v>
      </c>
      <c r="C134" s="191" t="s">
        <v>300</v>
      </c>
      <c r="D134" s="200" t="s">
        <v>301</v>
      </c>
      <c r="E134" s="188" t="s">
        <v>462</v>
      </c>
      <c r="F134" s="182" t="s">
        <v>93</v>
      </c>
      <c r="G134" s="178" t="s">
        <v>277</v>
      </c>
      <c r="H134" s="4" t="s">
        <v>251</v>
      </c>
      <c r="I134" s="5" t="s">
        <v>386</v>
      </c>
      <c r="J134" s="75" t="b">
        <v>1</v>
      </c>
      <c r="K134" s="17" t="s">
        <v>472</v>
      </c>
      <c r="L134" s="4" t="s">
        <v>499</v>
      </c>
    </row>
    <row r="135" spans="1:12" ht="35.25" customHeight="1" x14ac:dyDescent="0.3">
      <c r="A135" s="179"/>
      <c r="B135" s="179"/>
      <c r="C135" s="192"/>
      <c r="D135" s="212"/>
      <c r="E135" s="213"/>
      <c r="F135" s="183"/>
      <c r="G135" s="179"/>
      <c r="H135" s="41" t="s">
        <v>296</v>
      </c>
      <c r="I135" s="42">
        <v>3</v>
      </c>
      <c r="J135" s="99" t="b">
        <v>0</v>
      </c>
      <c r="K135" s="43"/>
      <c r="L135" s="41"/>
    </row>
    <row r="136" spans="1:12" ht="35.25" customHeight="1" x14ac:dyDescent="0.3">
      <c r="A136" s="179"/>
      <c r="B136" s="179"/>
      <c r="C136" s="192"/>
      <c r="D136" s="201"/>
      <c r="E136" s="189"/>
      <c r="F136" s="184"/>
      <c r="G136" s="179"/>
      <c r="H136" s="7" t="s">
        <v>297</v>
      </c>
      <c r="I136" s="8">
        <v>2</v>
      </c>
      <c r="J136" s="76" t="b">
        <v>0</v>
      </c>
      <c r="K136" s="15"/>
      <c r="L136" s="7"/>
    </row>
    <row r="137" spans="1:12" ht="35.25" customHeight="1" x14ac:dyDescent="0.3">
      <c r="A137" s="179"/>
      <c r="B137" s="179"/>
      <c r="C137" s="192"/>
      <c r="D137" s="201"/>
      <c r="E137" s="189"/>
      <c r="F137" s="184"/>
      <c r="G137" s="179"/>
      <c r="H137" s="7" t="s">
        <v>298</v>
      </c>
      <c r="I137" s="8">
        <v>1</v>
      </c>
      <c r="J137" s="76" t="b">
        <v>0</v>
      </c>
      <c r="K137" s="15"/>
      <c r="L137" s="7"/>
    </row>
    <row r="138" spans="1:12" ht="59.4" customHeight="1" x14ac:dyDescent="0.3">
      <c r="A138" s="180"/>
      <c r="B138" s="180"/>
      <c r="C138" s="193"/>
      <c r="D138" s="202"/>
      <c r="E138" s="190"/>
      <c r="F138" s="185"/>
      <c r="G138" s="180"/>
      <c r="H138" s="10" t="s">
        <v>299</v>
      </c>
      <c r="I138" s="11">
        <v>0</v>
      </c>
      <c r="J138" s="77" t="b">
        <v>0</v>
      </c>
      <c r="K138" s="18"/>
      <c r="L138" s="10"/>
    </row>
    <row r="139" spans="1:12" ht="57.75" customHeight="1" x14ac:dyDescent="0.3">
      <c r="A139" s="55" t="s">
        <v>273</v>
      </c>
      <c r="B139" s="55" t="s">
        <v>196</v>
      </c>
      <c r="C139" s="54" t="s">
        <v>302</v>
      </c>
      <c r="D139" s="68" t="s">
        <v>303</v>
      </c>
      <c r="E139" s="56" t="s">
        <v>304</v>
      </c>
      <c r="F139" s="55" t="s">
        <v>239</v>
      </c>
      <c r="G139" s="26"/>
      <c r="H139" s="56" t="s">
        <v>388</v>
      </c>
      <c r="I139" s="48" t="s">
        <v>103</v>
      </c>
      <c r="J139" s="91" t="s">
        <v>500</v>
      </c>
      <c r="K139" s="25" t="s">
        <v>493</v>
      </c>
      <c r="L139" s="26"/>
    </row>
    <row r="140" spans="1:12" ht="74.25" customHeight="1" x14ac:dyDescent="0.3">
      <c r="A140" s="178" t="s">
        <v>273</v>
      </c>
      <c r="B140" s="178" t="s">
        <v>196</v>
      </c>
      <c r="C140" s="191" t="s">
        <v>305</v>
      </c>
      <c r="D140" s="200" t="s">
        <v>306</v>
      </c>
      <c r="E140" s="188" t="s">
        <v>307</v>
      </c>
      <c r="F140" s="182" t="s">
        <v>93</v>
      </c>
      <c r="G140" s="178" t="s">
        <v>140</v>
      </c>
      <c r="H140" s="4" t="s">
        <v>296</v>
      </c>
      <c r="I140" s="5">
        <v>3</v>
      </c>
      <c r="J140" s="75" t="b">
        <v>1</v>
      </c>
      <c r="K140" s="25" t="s">
        <v>501</v>
      </c>
      <c r="L140" s="7" t="s">
        <v>502</v>
      </c>
    </row>
    <row r="141" spans="1:12" ht="26.4" x14ac:dyDescent="0.3">
      <c r="A141" s="179"/>
      <c r="B141" s="179"/>
      <c r="C141" s="192"/>
      <c r="D141" s="201"/>
      <c r="E141" s="189"/>
      <c r="F141" s="184"/>
      <c r="G141" s="179"/>
      <c r="H141" s="7" t="s">
        <v>297</v>
      </c>
      <c r="I141" s="8">
        <v>2</v>
      </c>
      <c r="J141" s="76" t="b">
        <v>0</v>
      </c>
      <c r="K141" s="15"/>
      <c r="L141" s="7"/>
    </row>
    <row r="142" spans="1:12" ht="26.4" x14ac:dyDescent="0.3">
      <c r="A142" s="179"/>
      <c r="B142" s="179"/>
      <c r="C142" s="192"/>
      <c r="D142" s="201"/>
      <c r="E142" s="189"/>
      <c r="F142" s="184"/>
      <c r="G142" s="179"/>
      <c r="H142" s="7" t="s">
        <v>298</v>
      </c>
      <c r="I142" s="8">
        <v>1</v>
      </c>
      <c r="J142" s="76" t="b">
        <v>0</v>
      </c>
      <c r="K142" s="15"/>
      <c r="L142" s="7"/>
    </row>
    <row r="143" spans="1:12" x14ac:dyDescent="0.3">
      <c r="A143" s="179"/>
      <c r="B143" s="179"/>
      <c r="C143" s="192"/>
      <c r="D143" s="201"/>
      <c r="E143" s="189"/>
      <c r="F143" s="184"/>
      <c r="G143" s="179"/>
      <c r="H143" s="7" t="s">
        <v>299</v>
      </c>
      <c r="I143" s="8">
        <v>0</v>
      </c>
      <c r="J143" s="78" t="b">
        <v>0</v>
      </c>
      <c r="K143" s="15"/>
      <c r="L143" s="7"/>
    </row>
    <row r="144" spans="1:12" ht="26.4" x14ac:dyDescent="0.3">
      <c r="A144" s="180"/>
      <c r="B144" s="180"/>
      <c r="C144" s="193"/>
      <c r="D144" s="202"/>
      <c r="E144" s="190"/>
      <c r="F144" s="185"/>
      <c r="G144" s="180"/>
      <c r="H144" s="10" t="s">
        <v>251</v>
      </c>
      <c r="I144" s="11" t="s">
        <v>386</v>
      </c>
      <c r="J144" s="77" t="b">
        <v>0</v>
      </c>
      <c r="K144" s="18"/>
      <c r="L144" s="10"/>
    </row>
    <row r="145" spans="1:12" ht="39.6" x14ac:dyDescent="0.3">
      <c r="A145" s="178" t="s">
        <v>273</v>
      </c>
      <c r="B145" s="178" t="s">
        <v>196</v>
      </c>
      <c r="C145" s="191" t="s">
        <v>308</v>
      </c>
      <c r="D145" s="200" t="s">
        <v>309</v>
      </c>
      <c r="E145" s="188" t="s">
        <v>310</v>
      </c>
      <c r="F145" s="182" t="s">
        <v>93</v>
      </c>
      <c r="G145" s="178"/>
      <c r="H145" s="4" t="s">
        <v>296</v>
      </c>
      <c r="I145" s="5">
        <v>3</v>
      </c>
      <c r="J145" s="81" t="b">
        <v>0</v>
      </c>
      <c r="K145" s="17"/>
      <c r="L145" s="4"/>
    </row>
    <row r="146" spans="1:12" ht="26.4" x14ac:dyDescent="0.3">
      <c r="A146" s="179"/>
      <c r="B146" s="179"/>
      <c r="C146" s="192"/>
      <c r="D146" s="201"/>
      <c r="E146" s="189"/>
      <c r="F146" s="184"/>
      <c r="G146" s="179"/>
      <c r="H146" s="7" t="s">
        <v>297</v>
      </c>
      <c r="I146" s="8">
        <v>2</v>
      </c>
      <c r="J146" s="78" t="b">
        <v>0</v>
      </c>
      <c r="K146" s="15"/>
      <c r="L146" s="7"/>
    </row>
    <row r="147" spans="1:12" ht="26.4" x14ac:dyDescent="0.3">
      <c r="A147" s="179"/>
      <c r="B147" s="179"/>
      <c r="C147" s="192"/>
      <c r="D147" s="201"/>
      <c r="E147" s="189"/>
      <c r="F147" s="184"/>
      <c r="G147" s="179"/>
      <c r="H147" s="7" t="s">
        <v>298</v>
      </c>
      <c r="I147" s="8">
        <v>1</v>
      </c>
      <c r="J147" s="76" t="b">
        <v>0</v>
      </c>
      <c r="K147" s="15"/>
      <c r="L147" s="7"/>
    </row>
    <row r="148" spans="1:12" ht="99" customHeight="1" x14ac:dyDescent="0.3">
      <c r="A148" s="179"/>
      <c r="B148" s="179"/>
      <c r="C148" s="192"/>
      <c r="D148" s="201"/>
      <c r="E148" s="189"/>
      <c r="F148" s="184"/>
      <c r="G148" s="179"/>
      <c r="H148" s="7" t="s">
        <v>299</v>
      </c>
      <c r="I148" s="8">
        <v>0</v>
      </c>
      <c r="J148" s="78" t="b">
        <v>1</v>
      </c>
      <c r="K148" s="15" t="s">
        <v>487</v>
      </c>
      <c r="L148" s="91" t="s">
        <v>503</v>
      </c>
    </row>
    <row r="149" spans="1:12" ht="26.4" x14ac:dyDescent="0.3">
      <c r="A149" s="180"/>
      <c r="B149" s="180"/>
      <c r="C149" s="193"/>
      <c r="D149" s="202"/>
      <c r="E149" s="190"/>
      <c r="F149" s="185"/>
      <c r="G149" s="180"/>
      <c r="H149" s="10" t="s">
        <v>251</v>
      </c>
      <c r="I149" s="11" t="s">
        <v>386</v>
      </c>
      <c r="J149" s="77" t="b">
        <v>0</v>
      </c>
      <c r="K149" s="18"/>
      <c r="L149" s="10"/>
    </row>
    <row r="150" spans="1:12" ht="39.6" x14ac:dyDescent="0.3">
      <c r="A150" s="178" t="s">
        <v>273</v>
      </c>
      <c r="B150" s="178" t="s">
        <v>196</v>
      </c>
      <c r="C150" s="191" t="s">
        <v>311</v>
      </c>
      <c r="D150" s="200" t="s">
        <v>312</v>
      </c>
      <c r="E150" s="188" t="s">
        <v>313</v>
      </c>
      <c r="F150" s="182" t="s">
        <v>93</v>
      </c>
      <c r="G150" s="178" t="s">
        <v>314</v>
      </c>
      <c r="H150" s="4" t="s">
        <v>296</v>
      </c>
      <c r="I150" s="5">
        <v>3</v>
      </c>
      <c r="J150" s="75" t="b">
        <v>0</v>
      </c>
      <c r="K150" s="17"/>
      <c r="L150" s="4"/>
    </row>
    <row r="151" spans="1:12" ht="26.4" x14ac:dyDescent="0.3">
      <c r="A151" s="179"/>
      <c r="B151" s="179"/>
      <c r="C151" s="192"/>
      <c r="D151" s="201"/>
      <c r="E151" s="189"/>
      <c r="F151" s="184"/>
      <c r="G151" s="179"/>
      <c r="H151" s="7" t="s">
        <v>297</v>
      </c>
      <c r="I151" s="8">
        <v>2</v>
      </c>
      <c r="J151" s="76" t="b">
        <v>0</v>
      </c>
      <c r="K151" s="15"/>
      <c r="L151" s="7"/>
    </row>
    <row r="152" spans="1:12" ht="26.4" x14ac:dyDescent="0.3">
      <c r="A152" s="179"/>
      <c r="B152" s="179"/>
      <c r="C152" s="192"/>
      <c r="D152" s="201"/>
      <c r="E152" s="189"/>
      <c r="F152" s="184"/>
      <c r="G152" s="179"/>
      <c r="H152" s="7" t="s">
        <v>298</v>
      </c>
      <c r="I152" s="8">
        <v>1</v>
      </c>
      <c r="J152" s="76" t="b">
        <v>0</v>
      </c>
      <c r="K152" s="15"/>
      <c r="L152" s="7"/>
    </row>
    <row r="153" spans="1:12" x14ac:dyDescent="0.3">
      <c r="A153" s="179"/>
      <c r="B153" s="179"/>
      <c r="C153" s="192"/>
      <c r="D153" s="201"/>
      <c r="E153" s="189"/>
      <c r="F153" s="184"/>
      <c r="G153" s="179"/>
      <c r="H153" s="7" t="s">
        <v>299</v>
      </c>
      <c r="I153" s="8">
        <v>0</v>
      </c>
      <c r="J153" s="76" t="b">
        <v>0</v>
      </c>
      <c r="K153" s="15"/>
      <c r="L153" s="7"/>
    </row>
    <row r="154" spans="1:12" ht="26.4" x14ac:dyDescent="0.3">
      <c r="A154" s="180"/>
      <c r="B154" s="180"/>
      <c r="C154" s="193"/>
      <c r="D154" s="202"/>
      <c r="E154" s="190"/>
      <c r="F154" s="185"/>
      <c r="G154" s="180"/>
      <c r="H154" s="10" t="s">
        <v>251</v>
      </c>
      <c r="I154" s="11" t="s">
        <v>386</v>
      </c>
      <c r="J154" s="77" t="b">
        <v>1</v>
      </c>
      <c r="K154" s="18" t="s">
        <v>472</v>
      </c>
      <c r="L154" s="10" t="s">
        <v>504</v>
      </c>
    </row>
    <row r="155" spans="1:12" ht="46.5" customHeight="1" x14ac:dyDescent="0.3">
      <c r="A155" s="32" t="s">
        <v>273</v>
      </c>
      <c r="B155" s="32" t="s">
        <v>196</v>
      </c>
      <c r="C155" s="64" t="s">
        <v>315</v>
      </c>
      <c r="D155" s="66" t="s">
        <v>316</v>
      </c>
      <c r="E155" s="34" t="s">
        <v>317</v>
      </c>
      <c r="F155" s="32" t="s">
        <v>239</v>
      </c>
      <c r="G155" s="32"/>
      <c r="H155" s="34" t="s">
        <v>388</v>
      </c>
      <c r="I155" s="31" t="s">
        <v>103</v>
      </c>
      <c r="J155" s="95" t="s">
        <v>505</v>
      </c>
      <c r="K155" s="32" t="s">
        <v>468</v>
      </c>
      <c r="L155" s="34"/>
    </row>
    <row r="156" spans="1:12" ht="39.6" x14ac:dyDescent="0.3">
      <c r="A156" s="178" t="s">
        <v>273</v>
      </c>
      <c r="B156" s="178" t="s">
        <v>318</v>
      </c>
      <c r="C156" s="191" t="s">
        <v>319</v>
      </c>
      <c r="D156" s="200" t="s">
        <v>320</v>
      </c>
      <c r="E156" s="188" t="s">
        <v>321</v>
      </c>
      <c r="F156" s="182" t="s">
        <v>93</v>
      </c>
      <c r="G156" s="178" t="s">
        <v>322</v>
      </c>
      <c r="H156" s="100" t="s">
        <v>458</v>
      </c>
      <c r="I156" s="5">
        <v>3</v>
      </c>
      <c r="J156" s="75" t="b">
        <v>0</v>
      </c>
      <c r="K156" s="17"/>
      <c r="L156" s="4"/>
    </row>
    <row r="157" spans="1:12" ht="26.4" x14ac:dyDescent="0.3">
      <c r="A157" s="179"/>
      <c r="B157" s="179"/>
      <c r="C157" s="192"/>
      <c r="D157" s="201"/>
      <c r="E157" s="189"/>
      <c r="F157" s="184"/>
      <c r="G157" s="179"/>
      <c r="H157" s="102" t="s">
        <v>459</v>
      </c>
      <c r="I157" s="8">
        <v>2</v>
      </c>
      <c r="J157" s="78" t="b">
        <v>0</v>
      </c>
      <c r="K157" s="15"/>
      <c r="L157" s="7"/>
    </row>
    <row r="158" spans="1:12" ht="369.6" x14ac:dyDescent="0.3">
      <c r="A158" s="179"/>
      <c r="B158" s="179"/>
      <c r="C158" s="192"/>
      <c r="D158" s="201"/>
      <c r="E158" s="189"/>
      <c r="F158" s="184"/>
      <c r="G158" s="179"/>
      <c r="H158" s="102" t="s">
        <v>460</v>
      </c>
      <c r="I158" s="8">
        <v>1</v>
      </c>
      <c r="J158" s="76" t="b">
        <v>1</v>
      </c>
      <c r="K158" s="15" t="s">
        <v>523</v>
      </c>
      <c r="L158" s="7" t="s">
        <v>506</v>
      </c>
    </row>
    <row r="159" spans="1:12" ht="32.25" customHeight="1" x14ac:dyDescent="0.3">
      <c r="A159" s="179"/>
      <c r="B159" s="179"/>
      <c r="C159" s="192"/>
      <c r="D159" s="201"/>
      <c r="E159" s="189"/>
      <c r="F159" s="184"/>
      <c r="G159" s="179"/>
      <c r="H159" s="102" t="s">
        <v>399</v>
      </c>
      <c r="I159" s="8">
        <v>0</v>
      </c>
      <c r="J159" s="76" t="b">
        <v>0</v>
      </c>
      <c r="K159" s="15"/>
      <c r="L159" s="7"/>
    </row>
    <row r="160" spans="1:12" ht="75.75" customHeight="1" x14ac:dyDescent="0.3">
      <c r="A160" s="180"/>
      <c r="B160" s="180"/>
      <c r="C160" s="193"/>
      <c r="D160" s="202"/>
      <c r="E160" s="190"/>
      <c r="F160" s="185"/>
      <c r="G160" s="180"/>
      <c r="H160" s="101" t="s">
        <v>397</v>
      </c>
      <c r="I160" s="11" t="s">
        <v>386</v>
      </c>
      <c r="J160" s="77" t="b">
        <v>0</v>
      </c>
      <c r="K160" s="18"/>
      <c r="L160" s="10"/>
    </row>
    <row r="161" spans="1:12" ht="66" hidden="1" x14ac:dyDescent="0.3">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3">
      <c r="A162" s="25" t="s">
        <v>273</v>
      </c>
      <c r="B162" s="25" t="s">
        <v>318</v>
      </c>
      <c r="C162" s="47" t="s">
        <v>326</v>
      </c>
      <c r="D162" s="67" t="s">
        <v>327</v>
      </c>
      <c r="E162" s="26" t="s">
        <v>328</v>
      </c>
      <c r="F162" s="25" t="s">
        <v>239</v>
      </c>
      <c r="G162" s="26"/>
      <c r="H162" s="26" t="s">
        <v>388</v>
      </c>
      <c r="I162" s="48" t="s">
        <v>103</v>
      </c>
      <c r="J162" s="48" t="s">
        <v>103</v>
      </c>
      <c r="K162" s="25" t="s">
        <v>490</v>
      </c>
      <c r="L162" s="26"/>
    </row>
    <row r="163" spans="1:12" ht="158.4" x14ac:dyDescent="0.3">
      <c r="A163" s="25" t="s">
        <v>273</v>
      </c>
      <c r="B163" s="25" t="s">
        <v>318</v>
      </c>
      <c r="C163" s="47" t="s">
        <v>329</v>
      </c>
      <c r="D163" s="67" t="s">
        <v>330</v>
      </c>
      <c r="E163" s="26" t="s">
        <v>331</v>
      </c>
      <c r="F163" s="25" t="s">
        <v>239</v>
      </c>
      <c r="G163" s="26"/>
      <c r="H163" s="26" t="s">
        <v>388</v>
      </c>
      <c r="I163" s="48" t="s">
        <v>103</v>
      </c>
      <c r="J163" s="48" t="s">
        <v>103</v>
      </c>
      <c r="K163" s="25" t="s">
        <v>490</v>
      </c>
      <c r="L163" s="26"/>
    </row>
    <row r="164" spans="1:12" ht="39.6" x14ac:dyDescent="0.3">
      <c r="A164" s="178" t="s">
        <v>273</v>
      </c>
      <c r="B164" s="178" t="s">
        <v>318</v>
      </c>
      <c r="C164" s="191" t="s">
        <v>332</v>
      </c>
      <c r="D164" s="200" t="s">
        <v>333</v>
      </c>
      <c r="E164" s="188" t="s">
        <v>334</v>
      </c>
      <c r="F164" s="182" t="s">
        <v>93</v>
      </c>
      <c r="G164" s="176" t="s">
        <v>335</v>
      </c>
      <c r="H164" s="100" t="s">
        <v>400</v>
      </c>
      <c r="I164" s="5">
        <v>3</v>
      </c>
      <c r="J164" s="75" t="b">
        <v>0</v>
      </c>
      <c r="K164" s="17"/>
      <c r="L164" s="19"/>
    </row>
    <row r="165" spans="1:12" ht="39.6" x14ac:dyDescent="0.3">
      <c r="A165" s="179"/>
      <c r="B165" s="179"/>
      <c r="C165" s="192"/>
      <c r="D165" s="201"/>
      <c r="E165" s="189"/>
      <c r="F165" s="184"/>
      <c r="G165" s="177"/>
      <c r="H165" s="102" t="s">
        <v>401</v>
      </c>
      <c r="I165" s="8">
        <v>2</v>
      </c>
      <c r="J165" s="76" t="b">
        <v>0</v>
      </c>
      <c r="K165" s="15"/>
      <c r="L165" s="7"/>
    </row>
    <row r="166" spans="1:12" ht="39.6" x14ac:dyDescent="0.3">
      <c r="A166" s="179"/>
      <c r="B166" s="179"/>
      <c r="C166" s="192"/>
      <c r="D166" s="201"/>
      <c r="E166" s="189"/>
      <c r="F166" s="184"/>
      <c r="G166" s="177"/>
      <c r="H166" s="102" t="s">
        <v>403</v>
      </c>
      <c r="I166" s="8">
        <v>1</v>
      </c>
      <c r="J166" s="76" t="b">
        <v>0</v>
      </c>
      <c r="K166" s="15"/>
      <c r="L166" s="7"/>
    </row>
    <row r="167" spans="1:12" ht="218.25" customHeight="1" x14ac:dyDescent="0.3">
      <c r="A167" s="179"/>
      <c r="B167" s="179"/>
      <c r="C167" s="192"/>
      <c r="D167" s="201"/>
      <c r="E167" s="189"/>
      <c r="F167" s="184"/>
      <c r="G167" s="177"/>
      <c r="H167" s="102" t="s">
        <v>402</v>
      </c>
      <c r="I167" s="8">
        <v>0</v>
      </c>
      <c r="J167" s="76" t="b">
        <v>1</v>
      </c>
      <c r="K167" s="17" t="s">
        <v>507</v>
      </c>
      <c r="L167" s="7" t="s">
        <v>508</v>
      </c>
    </row>
    <row r="168" spans="1:12" ht="30" customHeight="1" x14ac:dyDescent="0.3">
      <c r="A168" s="180"/>
      <c r="B168" s="180"/>
      <c r="C168" s="193"/>
      <c r="D168" s="202"/>
      <c r="E168" s="190"/>
      <c r="F168" s="185"/>
      <c r="G168" s="181"/>
      <c r="H168" s="101" t="s">
        <v>398</v>
      </c>
      <c r="I168" s="11" t="s">
        <v>386</v>
      </c>
      <c r="J168" s="80" t="b">
        <v>0</v>
      </c>
      <c r="K168" s="18"/>
      <c r="L168" s="10"/>
    </row>
    <row r="169" spans="1:12" ht="66" hidden="1" x14ac:dyDescent="0.3">
      <c r="A169" s="25" t="s">
        <v>273</v>
      </c>
      <c r="B169" s="25" t="s">
        <v>318</v>
      </c>
      <c r="C169" s="47" t="s">
        <v>336</v>
      </c>
      <c r="D169" s="67" t="s">
        <v>337</v>
      </c>
      <c r="E169" s="26" t="s">
        <v>325</v>
      </c>
      <c r="F169" s="25" t="s">
        <v>239</v>
      </c>
      <c r="G169" s="26"/>
      <c r="H169" s="26" t="s">
        <v>388</v>
      </c>
      <c r="I169" s="48" t="s">
        <v>103</v>
      </c>
      <c r="J169" s="91"/>
      <c r="K169" s="25"/>
      <c r="L169" s="26"/>
    </row>
    <row r="170" spans="1:12" ht="222" customHeight="1" x14ac:dyDescent="0.3">
      <c r="A170" s="25" t="s">
        <v>273</v>
      </c>
      <c r="B170" s="25" t="s">
        <v>318</v>
      </c>
      <c r="C170" s="47" t="s">
        <v>338</v>
      </c>
      <c r="D170" s="67" t="s">
        <v>339</v>
      </c>
      <c r="E170" s="26" t="s">
        <v>328</v>
      </c>
      <c r="F170" s="25" t="s">
        <v>239</v>
      </c>
      <c r="G170" s="25" t="s">
        <v>340</v>
      </c>
      <c r="H170" s="26" t="s">
        <v>388</v>
      </c>
      <c r="I170" s="48" t="s">
        <v>103</v>
      </c>
      <c r="J170" s="91" t="s">
        <v>509</v>
      </c>
      <c r="K170" s="25" t="s">
        <v>507</v>
      </c>
      <c r="L170" s="26" t="s">
        <v>510</v>
      </c>
    </row>
    <row r="171" spans="1:12" ht="143.25" customHeight="1" x14ac:dyDescent="0.3">
      <c r="A171" s="25" t="s">
        <v>273</v>
      </c>
      <c r="B171" s="25" t="s">
        <v>318</v>
      </c>
      <c r="C171" s="47" t="s">
        <v>341</v>
      </c>
      <c r="D171" s="67" t="s">
        <v>342</v>
      </c>
      <c r="E171" s="26" t="s">
        <v>343</v>
      </c>
      <c r="F171" s="25" t="s">
        <v>239</v>
      </c>
      <c r="G171" s="26"/>
      <c r="H171" s="26" t="s">
        <v>388</v>
      </c>
      <c r="I171" s="48" t="s">
        <v>103</v>
      </c>
      <c r="J171" s="91" t="s">
        <v>103</v>
      </c>
      <c r="K171" s="25" t="s">
        <v>490</v>
      </c>
      <c r="L171" s="26"/>
    </row>
    <row r="172" spans="1:12" ht="24.75" customHeight="1" x14ac:dyDescent="0.3">
      <c r="A172" s="176" t="s">
        <v>273</v>
      </c>
      <c r="B172" s="176" t="s">
        <v>318</v>
      </c>
      <c r="C172" s="243">
        <v>16</v>
      </c>
      <c r="D172" s="208" t="s">
        <v>344</v>
      </c>
      <c r="E172" s="188" t="s">
        <v>345</v>
      </c>
      <c r="F172" s="230" t="s">
        <v>93</v>
      </c>
      <c r="G172" s="178" t="s">
        <v>346</v>
      </c>
      <c r="H172" s="19" t="s">
        <v>390</v>
      </c>
      <c r="I172" s="21">
        <v>3</v>
      </c>
      <c r="J172" s="87" t="b">
        <v>0</v>
      </c>
      <c r="K172" s="21"/>
      <c r="L172" s="4"/>
    </row>
    <row r="173" spans="1:12" ht="24.75" customHeight="1" x14ac:dyDescent="0.3">
      <c r="A173" s="177"/>
      <c r="B173" s="177"/>
      <c r="C173" s="244"/>
      <c r="D173" s="209"/>
      <c r="E173" s="189"/>
      <c r="F173" s="231"/>
      <c r="G173" s="179"/>
      <c r="H173" s="22" t="s">
        <v>347</v>
      </c>
      <c r="I173" s="23">
        <v>2</v>
      </c>
      <c r="J173" s="88" t="b">
        <v>0</v>
      </c>
      <c r="K173" s="23"/>
      <c r="L173" s="22"/>
    </row>
    <row r="174" spans="1:12" ht="24.75" customHeight="1" x14ac:dyDescent="0.3">
      <c r="A174" s="177"/>
      <c r="B174" s="177"/>
      <c r="C174" s="244"/>
      <c r="D174" s="209"/>
      <c r="E174" s="189"/>
      <c r="F174" s="231"/>
      <c r="G174" s="179"/>
      <c r="H174" s="22" t="s">
        <v>391</v>
      </c>
      <c r="I174" s="23">
        <v>1</v>
      </c>
      <c r="J174" s="88" t="b">
        <v>0</v>
      </c>
      <c r="K174" s="23"/>
      <c r="L174" s="22"/>
    </row>
    <row r="175" spans="1:12" ht="45" customHeight="1" x14ac:dyDescent="0.3">
      <c r="A175" s="181"/>
      <c r="B175" s="181"/>
      <c r="C175" s="245"/>
      <c r="D175" s="210"/>
      <c r="E175" s="190"/>
      <c r="F175" s="232"/>
      <c r="G175" s="180"/>
      <c r="H175" s="20" t="s">
        <v>348</v>
      </c>
      <c r="I175" s="11">
        <v>0</v>
      </c>
      <c r="J175" s="80" t="b">
        <v>1</v>
      </c>
      <c r="K175" s="16" t="s">
        <v>511</v>
      </c>
      <c r="L175" s="20" t="s">
        <v>512</v>
      </c>
    </row>
    <row r="176" spans="1:12" ht="24.75" customHeight="1" x14ac:dyDescent="0.3">
      <c r="A176" s="176" t="s">
        <v>273</v>
      </c>
      <c r="B176" s="176" t="s">
        <v>318</v>
      </c>
      <c r="C176" s="243">
        <v>17</v>
      </c>
      <c r="D176" s="208" t="s">
        <v>349</v>
      </c>
      <c r="E176" s="188" t="s">
        <v>350</v>
      </c>
      <c r="F176" s="230" t="s">
        <v>93</v>
      </c>
      <c r="G176" s="178" t="s">
        <v>346</v>
      </c>
      <c r="H176" s="19" t="s">
        <v>392</v>
      </c>
      <c r="I176" s="21">
        <v>3</v>
      </c>
      <c r="J176" s="87" t="b">
        <v>0</v>
      </c>
      <c r="K176" s="21"/>
      <c r="L176" s="4"/>
    </row>
    <row r="177" spans="1:12" ht="24.75" customHeight="1" x14ac:dyDescent="0.3">
      <c r="A177" s="177"/>
      <c r="B177" s="177"/>
      <c r="C177" s="244"/>
      <c r="D177" s="209"/>
      <c r="E177" s="189"/>
      <c r="F177" s="231"/>
      <c r="G177" s="179"/>
      <c r="H177" s="22" t="s">
        <v>351</v>
      </c>
      <c r="I177" s="23">
        <v>2</v>
      </c>
      <c r="J177" s="88" t="b">
        <v>0</v>
      </c>
      <c r="K177" s="23"/>
      <c r="L177" s="22"/>
    </row>
    <row r="178" spans="1:12" ht="24.75" customHeight="1" x14ac:dyDescent="0.3">
      <c r="A178" s="177"/>
      <c r="B178" s="177"/>
      <c r="C178" s="244"/>
      <c r="D178" s="209"/>
      <c r="E178" s="189"/>
      <c r="F178" s="231"/>
      <c r="G178" s="179"/>
      <c r="H178" s="22" t="s">
        <v>393</v>
      </c>
      <c r="I178" s="23">
        <v>1</v>
      </c>
      <c r="J178" s="88" t="b">
        <v>0</v>
      </c>
      <c r="K178" s="23"/>
      <c r="L178" s="22"/>
    </row>
    <row r="179" spans="1:12" ht="100.5" customHeight="1" x14ac:dyDescent="0.3">
      <c r="A179" s="181"/>
      <c r="B179" s="181"/>
      <c r="C179" s="245"/>
      <c r="D179" s="210"/>
      <c r="E179" s="190"/>
      <c r="F179" s="232"/>
      <c r="G179" s="180"/>
      <c r="H179" s="20" t="s">
        <v>348</v>
      </c>
      <c r="I179" s="11">
        <v>0</v>
      </c>
      <c r="J179" s="80" t="b">
        <v>1</v>
      </c>
      <c r="K179" s="16" t="s">
        <v>511</v>
      </c>
      <c r="L179" s="20" t="s">
        <v>512</v>
      </c>
    </row>
    <row r="180" spans="1:12" ht="39.6" x14ac:dyDescent="0.3">
      <c r="A180" s="176" t="s">
        <v>273</v>
      </c>
      <c r="B180" s="176" t="s">
        <v>318</v>
      </c>
      <c r="C180" s="243" t="s">
        <v>352</v>
      </c>
      <c r="D180" s="208" t="s">
        <v>353</v>
      </c>
      <c r="E180" s="206" t="s">
        <v>354</v>
      </c>
      <c r="F180" s="230" t="s">
        <v>93</v>
      </c>
      <c r="G180" s="178" t="s">
        <v>355</v>
      </c>
      <c r="H180" s="100" t="s">
        <v>356</v>
      </c>
      <c r="I180" s="21">
        <v>0</v>
      </c>
      <c r="J180" s="87" t="b">
        <v>0</v>
      </c>
      <c r="K180" s="21"/>
      <c r="L180" s="4"/>
    </row>
    <row r="181" spans="1:12" ht="33" customHeight="1" x14ac:dyDescent="0.3">
      <c r="A181" s="177"/>
      <c r="B181" s="177"/>
      <c r="C181" s="244"/>
      <c r="D181" s="209"/>
      <c r="E181" s="211"/>
      <c r="F181" s="231"/>
      <c r="G181" s="179"/>
      <c r="H181" s="7" t="s">
        <v>357</v>
      </c>
      <c r="I181" s="23" t="s">
        <v>386</v>
      </c>
      <c r="J181" s="88" t="b">
        <v>1</v>
      </c>
      <c r="K181" s="23" t="s">
        <v>468</v>
      </c>
      <c r="L181" s="22" t="s">
        <v>513</v>
      </c>
    </row>
    <row r="182" spans="1:12" ht="26.4" x14ac:dyDescent="0.3">
      <c r="A182" s="181"/>
      <c r="B182" s="181"/>
      <c r="C182" s="245"/>
      <c r="D182" s="210"/>
      <c r="E182" s="207"/>
      <c r="F182" s="232"/>
      <c r="G182" s="180"/>
      <c r="H182" s="101" t="s">
        <v>358</v>
      </c>
      <c r="I182" s="16">
        <v>3</v>
      </c>
      <c r="J182" s="79" t="b">
        <v>0</v>
      </c>
      <c r="K182" s="16"/>
      <c r="L182" s="20"/>
    </row>
    <row r="183" spans="1:12" ht="51" customHeight="1" x14ac:dyDescent="0.3">
      <c r="A183" s="176" t="s">
        <v>273</v>
      </c>
      <c r="B183" s="176" t="s">
        <v>318</v>
      </c>
      <c r="C183" s="243" t="s">
        <v>359</v>
      </c>
      <c r="D183" s="208" t="s">
        <v>360</v>
      </c>
      <c r="E183" s="206" t="s">
        <v>361</v>
      </c>
      <c r="F183" s="230" t="s">
        <v>93</v>
      </c>
      <c r="G183" s="178" t="s">
        <v>355</v>
      </c>
      <c r="H183" s="4" t="s">
        <v>262</v>
      </c>
      <c r="I183" s="21">
        <v>1</v>
      </c>
      <c r="J183" s="87" t="b">
        <v>1</v>
      </c>
      <c r="K183" s="21" t="s">
        <v>514</v>
      </c>
      <c r="L183" s="4" t="s">
        <v>515</v>
      </c>
    </row>
    <row r="184" spans="1:12" ht="20.25" customHeight="1" x14ac:dyDescent="0.3">
      <c r="A184" s="177"/>
      <c r="B184" s="177"/>
      <c r="C184" s="244"/>
      <c r="D184" s="209"/>
      <c r="E184" s="211"/>
      <c r="F184" s="231"/>
      <c r="G184" s="179"/>
      <c r="H184" s="7" t="s">
        <v>362</v>
      </c>
      <c r="I184" s="23">
        <v>0</v>
      </c>
      <c r="J184" s="88" t="b">
        <v>0</v>
      </c>
      <c r="K184" s="23"/>
      <c r="L184" s="22"/>
    </row>
    <row r="185" spans="1:12" ht="123" customHeight="1" x14ac:dyDescent="0.3">
      <c r="A185" s="177"/>
      <c r="B185" s="177"/>
      <c r="C185" s="244"/>
      <c r="D185" s="209"/>
      <c r="E185" s="211"/>
      <c r="F185" s="231"/>
      <c r="G185" s="179"/>
      <c r="H185" s="7" t="s">
        <v>363</v>
      </c>
      <c r="I185" s="23">
        <v>2</v>
      </c>
      <c r="J185" s="88" t="b">
        <v>0</v>
      </c>
      <c r="K185" s="23"/>
      <c r="L185" s="16"/>
    </row>
    <row r="186" spans="1:12" ht="12.75" customHeight="1" x14ac:dyDescent="0.3">
      <c r="A186" s="182" t="s">
        <v>273</v>
      </c>
      <c r="B186" s="182" t="s">
        <v>318</v>
      </c>
      <c r="C186" s="235" t="s">
        <v>364</v>
      </c>
      <c r="D186" s="239" t="s">
        <v>365</v>
      </c>
      <c r="E186" s="188" t="s">
        <v>366</v>
      </c>
      <c r="F186" s="230" t="s">
        <v>174</v>
      </c>
      <c r="G186" s="178"/>
      <c r="H186" s="100" t="s">
        <v>416</v>
      </c>
      <c r="I186" s="5">
        <v>3</v>
      </c>
      <c r="J186" s="81" t="b">
        <v>0</v>
      </c>
      <c r="K186" s="17"/>
      <c r="L186" s="17"/>
    </row>
    <row r="187" spans="1:12" ht="28.5" customHeight="1" x14ac:dyDescent="0.3">
      <c r="A187" s="183"/>
      <c r="B187" s="183"/>
      <c r="C187" s="236"/>
      <c r="D187" s="240"/>
      <c r="E187" s="213"/>
      <c r="F187" s="234"/>
      <c r="G187" s="179"/>
      <c r="H187" s="108" t="s">
        <v>415</v>
      </c>
      <c r="I187" s="42">
        <v>2</v>
      </c>
      <c r="J187" s="90" t="b">
        <v>0</v>
      </c>
      <c r="K187" s="43"/>
      <c r="L187" s="43"/>
    </row>
    <row r="188" spans="1:12" ht="34.5" customHeight="1" x14ac:dyDescent="0.3">
      <c r="A188" s="183"/>
      <c r="B188" s="183"/>
      <c r="C188" s="236"/>
      <c r="D188" s="240"/>
      <c r="E188" s="213"/>
      <c r="F188" s="234"/>
      <c r="G188" s="179"/>
      <c r="H188" s="108" t="s">
        <v>414</v>
      </c>
      <c r="I188" s="42">
        <v>1</v>
      </c>
      <c r="J188" s="90" t="b">
        <v>0</v>
      </c>
      <c r="K188" s="43"/>
      <c r="L188" s="41"/>
    </row>
    <row r="189" spans="1:12" ht="32.25" customHeight="1" x14ac:dyDescent="0.3">
      <c r="A189" s="184"/>
      <c r="B189" s="184"/>
      <c r="C189" s="237"/>
      <c r="D189" s="241"/>
      <c r="E189" s="189"/>
      <c r="F189" s="231"/>
      <c r="G189" s="179"/>
      <c r="H189" s="7" t="s">
        <v>191</v>
      </c>
      <c r="I189" s="8">
        <v>0</v>
      </c>
      <c r="J189" s="78" t="b">
        <v>1</v>
      </c>
      <c r="K189" s="15" t="s">
        <v>516</v>
      </c>
      <c r="L189" s="7" t="s">
        <v>517</v>
      </c>
    </row>
    <row r="190" spans="1:12" ht="38.1" customHeight="1" x14ac:dyDescent="0.3">
      <c r="A190" s="185"/>
      <c r="B190" s="185"/>
      <c r="C190" s="238"/>
      <c r="D190" s="242"/>
      <c r="E190" s="190"/>
      <c r="F190" s="232"/>
      <c r="G190" s="180"/>
      <c r="H190" s="104" t="s">
        <v>409</v>
      </c>
      <c r="I190" s="11" t="s">
        <v>103</v>
      </c>
      <c r="J190" s="77" t="b">
        <v>0</v>
      </c>
      <c r="K190" s="18"/>
      <c r="L190" s="10"/>
    </row>
    <row r="191" spans="1:12" ht="57.6" customHeight="1" x14ac:dyDescent="0.3">
      <c r="A191" s="33" t="s">
        <v>273</v>
      </c>
      <c r="B191" s="33" t="s">
        <v>318</v>
      </c>
      <c r="C191" s="106" t="s">
        <v>367</v>
      </c>
      <c r="D191" s="107" t="s">
        <v>371</v>
      </c>
      <c r="E191" s="24" t="s">
        <v>407</v>
      </c>
      <c r="F191" s="44" t="s">
        <v>239</v>
      </c>
      <c r="G191" s="33"/>
      <c r="H191" s="48" t="s">
        <v>388</v>
      </c>
      <c r="I191" s="48" t="s">
        <v>103</v>
      </c>
      <c r="J191" s="91" t="s">
        <v>521</v>
      </c>
      <c r="K191" s="25" t="s">
        <v>520</v>
      </c>
      <c r="L191" s="24"/>
    </row>
    <row r="192" spans="1:12" x14ac:dyDescent="0.3">
      <c r="A192" s="182" t="s">
        <v>273</v>
      </c>
      <c r="B192" s="182" t="s">
        <v>318</v>
      </c>
      <c r="C192" s="235" t="s">
        <v>370</v>
      </c>
      <c r="D192" s="239" t="s">
        <v>368</v>
      </c>
      <c r="E192" s="188" t="s">
        <v>369</v>
      </c>
      <c r="F192" s="230" t="s">
        <v>174</v>
      </c>
      <c r="G192" s="178"/>
      <c r="H192" s="100" t="s">
        <v>413</v>
      </c>
      <c r="I192" s="5">
        <v>3</v>
      </c>
      <c r="J192" s="81" t="b">
        <v>0</v>
      </c>
      <c r="K192" s="17"/>
      <c r="L192" s="4"/>
    </row>
    <row r="193" spans="1:12" ht="26.4" x14ac:dyDescent="0.3">
      <c r="A193" s="183"/>
      <c r="B193" s="183"/>
      <c r="C193" s="236"/>
      <c r="D193" s="240"/>
      <c r="E193" s="213"/>
      <c r="F193" s="234"/>
      <c r="G193" s="179"/>
      <c r="H193" s="108" t="s">
        <v>412</v>
      </c>
      <c r="I193" s="42">
        <v>2</v>
      </c>
      <c r="J193" s="90" t="b">
        <v>0</v>
      </c>
      <c r="K193" s="43"/>
      <c r="L193" s="41"/>
    </row>
    <row r="194" spans="1:12" ht="39.6" x14ac:dyDescent="0.3">
      <c r="A194" s="183"/>
      <c r="B194" s="183"/>
      <c r="C194" s="236"/>
      <c r="D194" s="240"/>
      <c r="E194" s="213"/>
      <c r="F194" s="234"/>
      <c r="G194" s="179"/>
      <c r="H194" s="108" t="s">
        <v>411</v>
      </c>
      <c r="I194" s="42">
        <v>1</v>
      </c>
      <c r="J194" s="90" t="b">
        <v>0</v>
      </c>
      <c r="K194" s="43"/>
      <c r="L194" s="41"/>
    </row>
    <row r="195" spans="1:12" x14ac:dyDescent="0.3">
      <c r="A195" s="184"/>
      <c r="B195" s="184"/>
      <c r="C195" s="237"/>
      <c r="D195" s="241"/>
      <c r="E195" s="189"/>
      <c r="F195" s="231"/>
      <c r="G195" s="179"/>
      <c r="H195" s="7" t="s">
        <v>191</v>
      </c>
      <c r="I195" s="8">
        <v>0</v>
      </c>
      <c r="J195" s="78" t="b">
        <v>0</v>
      </c>
      <c r="K195" s="15"/>
      <c r="L195" s="7"/>
    </row>
    <row r="196" spans="1:12" ht="23.1" customHeight="1" x14ac:dyDescent="0.3">
      <c r="A196" s="185"/>
      <c r="B196" s="185"/>
      <c r="C196" s="238"/>
      <c r="D196" s="242"/>
      <c r="E196" s="190"/>
      <c r="F196" s="232"/>
      <c r="G196" s="180"/>
      <c r="H196" s="104" t="s">
        <v>408</v>
      </c>
      <c r="I196" s="11" t="s">
        <v>103</v>
      </c>
      <c r="J196" s="77" t="b">
        <v>1</v>
      </c>
      <c r="K196" s="18" t="s">
        <v>516</v>
      </c>
      <c r="L196" s="10" t="s">
        <v>518</v>
      </c>
    </row>
    <row r="197" spans="1:12" ht="51" hidden="1" customHeight="1" x14ac:dyDescent="0.3">
      <c r="A197" s="25" t="s">
        <v>273</v>
      </c>
      <c r="B197" s="25" t="s">
        <v>318</v>
      </c>
      <c r="C197" s="47" t="s">
        <v>405</v>
      </c>
      <c r="D197" s="69" t="s">
        <v>406</v>
      </c>
      <c r="E197" s="26" t="s">
        <v>410</v>
      </c>
      <c r="F197" s="55" t="s">
        <v>239</v>
      </c>
      <c r="G197" s="26"/>
      <c r="H197" s="48" t="s">
        <v>388</v>
      </c>
      <c r="I197" s="48" t="s">
        <v>103</v>
      </c>
      <c r="J197" s="91"/>
      <c r="K197" s="25"/>
      <c r="L197" s="26"/>
    </row>
    <row r="198" spans="1:12" ht="277.2" x14ac:dyDescent="0.3">
      <c r="A198" s="25" t="s">
        <v>55</v>
      </c>
      <c r="B198" s="25" t="s">
        <v>55</v>
      </c>
      <c r="C198" s="47">
        <v>20</v>
      </c>
      <c r="D198" s="69" t="s">
        <v>372</v>
      </c>
      <c r="E198" s="26" t="s">
        <v>373</v>
      </c>
      <c r="F198" s="55" t="s">
        <v>239</v>
      </c>
      <c r="G198" s="26"/>
      <c r="H198" s="48" t="s">
        <v>396</v>
      </c>
      <c r="I198" s="48" t="s">
        <v>103</v>
      </c>
      <c r="J198" s="91" t="s">
        <v>519</v>
      </c>
      <c r="K198" s="25" t="s">
        <v>520</v>
      </c>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6 A8:L9 A7:J7 L7">
    <cfRule type="expression" dxfId="511" priority="573">
      <formula>OR($J$2=TRUE,$J$3=TRUE,$J$4=TRUE,$J$5=TRUE,$J$6=TRUE,$J$7=TRUE,$J$8=TRUE,$J$9=TRUE)</formula>
    </cfRule>
  </conditionalFormatting>
  <conditionalFormatting sqref="A10:L11 A14:L14 A13:K13 A12:J12">
    <cfRule type="expression" dxfId="510" priority="574">
      <formula>OR($J$10=TRUE,$J$11=TRUE,$J$12=TRUE,$J$13=TRUE,$J$14=TRUE)</formula>
    </cfRule>
  </conditionalFormatting>
  <conditionalFormatting sqref="A15:L17 A19:L19 A18:J18">
    <cfRule type="expression" dxfId="509" priority="572">
      <formula>OR($J$15=TRUE,$J$16=TRUE,$J$17=TRUE,$J$18=TRUE,$J$19=TRUE)</formula>
    </cfRule>
  </conditionalFormatting>
  <conditionalFormatting sqref="A20:L21 A24:L24 A23:K23 A22:J22">
    <cfRule type="expression" dxfId="508" priority="492">
      <formula>OR($J$10=TRUE,$J$14=TRUE)</formula>
    </cfRule>
    <cfRule type="expression" dxfId="507" priority="571">
      <formula>OR($J$20=TRUE,$J$21=TRUE,$J$22=TRUE,$J$23=TRUE,$J$24=TRUE)</formula>
    </cfRule>
  </conditionalFormatting>
  <conditionalFormatting sqref="A25:L27 A29:L29 A28:J28">
    <cfRule type="expression" dxfId="506" priority="491">
      <formula>OR($J$15=TRUE,$J$19=TRUE)</formula>
    </cfRule>
    <cfRule type="expression" dxfId="505" priority="570">
      <formula>OR($J$25=TRUE,$J$26=TRUE,$J$27=TRUE,$J$28=TRUE,$J$29=TRUE)</formula>
    </cfRule>
  </conditionalFormatting>
  <conditionalFormatting sqref="A30:L31 A33:K33 A32:J32">
    <cfRule type="expression" dxfId="504" priority="569">
      <formula>OR($J$30=TRUE,$J$31=TRUE,$J$32=TRUE,$J$33=TRUE)</formula>
    </cfRule>
  </conditionalFormatting>
  <conditionalFormatting sqref="A34:L35 A37:L37 A36:J36">
    <cfRule type="expression" dxfId="503" priority="490">
      <formula>$J$33=TRUE</formula>
    </cfRule>
    <cfRule type="expression" dxfId="502" priority="568">
      <formula>OR($J$34=TRUE,$J$35=TRUE,$J$36=TRUE,$J$37=TRUE)</formula>
    </cfRule>
  </conditionalFormatting>
  <conditionalFormatting sqref="A39:L40 A38:J38 A42:L42 A41:J41">
    <cfRule type="expression" dxfId="501" priority="567">
      <formula>OR($J$38=TRUE,$J$39=TRUE,$J$40=TRUE,$J$41=TRUE,$J$42=TRUE)</formula>
    </cfRule>
  </conditionalFormatting>
  <conditionalFormatting sqref="A43:L44 A46:L46 A45:J45">
    <cfRule type="expression" dxfId="500" priority="566">
      <formula>OR($J$43=TRUE,$J$44=TRUE,$J$45=TRUE,$J$46=TRUE)</formula>
    </cfRule>
  </conditionalFormatting>
  <conditionalFormatting sqref="A49:L51 A47:J48">
    <cfRule type="expression" dxfId="499" priority="565">
      <formula>$J$47&lt;&gt;""</formula>
    </cfRule>
  </conditionalFormatting>
  <conditionalFormatting sqref="A53:L53 A52:J52 A54:J54">
    <cfRule type="expression" dxfId="498" priority="564">
      <formula>OR($J$52=TRUE,$J$53=TRUE,$J$54=TRUE)</formula>
    </cfRule>
  </conditionalFormatting>
  <conditionalFormatting sqref="A55:L57 A58:J59">
    <cfRule type="expression" dxfId="497" priority="563">
      <formula>OR($J$55=TRUE,$J$56=TRUE,$J$57=TRUE,$J$58=TRUE,$J$59=TRUE)</formula>
    </cfRule>
  </conditionalFormatting>
  <conditionalFormatting sqref="A60:L61 A63:K63 A62:J62">
    <cfRule type="expression" dxfId="496" priority="488">
      <formula>OR($J$55=TRUE,$J$56=TRUE)</formula>
    </cfRule>
    <cfRule type="expression" dxfId="495" priority="562">
      <formula>OR($J$60=TRUE,$J$61=TRUE,$J$62=TRUE,$J$63=TRUE)</formula>
    </cfRule>
  </conditionalFormatting>
  <conditionalFormatting sqref="A65:L66 A64:J64 L64">
    <cfRule type="expression" dxfId="494" priority="561">
      <formula>OR($J$64=TRUE,$J$65=TRUE,$J$66=TRUE)</formula>
    </cfRule>
  </conditionalFormatting>
  <conditionalFormatting sqref="A67:L68 A69:J69">
    <cfRule type="expression" dxfId="493" priority="560">
      <formula>OR($J$67=TRUE,$J$68=TRUE,$J$69=TRUE)</formula>
    </cfRule>
  </conditionalFormatting>
  <conditionalFormatting sqref="A71:J71 A70:K70">
    <cfRule type="expression" dxfId="492" priority="559">
      <formula>OR($J$70=TRUE,$J$71=TRUE)</formula>
    </cfRule>
  </conditionalFormatting>
  <conditionalFormatting sqref="A72:L75">
    <cfRule type="expression" dxfId="491" priority="558">
      <formula>OR($J$72=TRUE,$J$73=TRUE,$J$74=TRUE,$J$75=TRUE)</formula>
    </cfRule>
  </conditionalFormatting>
  <conditionalFormatting sqref="A76:L79">
    <cfRule type="expression" dxfId="490" priority="557">
      <formula>OR($J$76=TRUE,$J$77=TRUE,$J$78=TRUE,$J$79=TRUE)</formula>
    </cfRule>
  </conditionalFormatting>
  <conditionalFormatting sqref="A80:L83">
    <cfRule type="expression" dxfId="489" priority="556">
      <formula>OR($J$80=TRUE,$J$81=TRUE,$J$82=TRUE,$J$83=TRUE)</formula>
    </cfRule>
  </conditionalFormatting>
  <conditionalFormatting sqref="A85:L85 A84:J84 L84">
    <cfRule type="expression" dxfId="488" priority="555">
      <formula>OR($J$84=TRUE,$J$85=TRUE)</formula>
    </cfRule>
  </conditionalFormatting>
  <conditionalFormatting sqref="A86:L87 A89:L90 A88:J88">
    <cfRule type="expression" dxfId="487" priority="554">
      <formula>OR($J$86=TRUE,$J$87=TRUE,$J$88=TRUE,$J$89=TRUE,$J$90=TRUE)</formula>
    </cfRule>
  </conditionalFormatting>
  <conditionalFormatting sqref="A91:I91 L91">
    <cfRule type="expression" dxfId="486" priority="485">
      <formula>OR($J$86=TRUE,$J$90=TRUE)</formula>
    </cfRule>
    <cfRule type="expression" dxfId="485" priority="553">
      <formula>$J$91&lt;&gt;""</formula>
    </cfRule>
  </conditionalFormatting>
  <conditionalFormatting sqref="A93:L95 A92:J92 L92">
    <cfRule type="expression" dxfId="484" priority="552">
      <formula>OR($J$92=TRUE,$J$93=TRUE,$J$94=TRUE,$J$95=TRUE)</formula>
    </cfRule>
  </conditionalFormatting>
  <conditionalFormatting sqref="A96:L98 A99:J99">
    <cfRule type="expression" dxfId="483" priority="551">
      <formula>OR($J$96=TRUE,$J$97=TRUE,$J$98=TRUE,$J$99=TRUE)</formula>
    </cfRule>
  </conditionalFormatting>
  <conditionalFormatting sqref="A101:L103 A100:J100">
    <cfRule type="expression" dxfId="482" priority="550">
      <formula>OR($J$100=TRUE,$J$101=TRUE,$J$102=TRUE,$J$103=TRUE)</formula>
    </cfRule>
  </conditionalFormatting>
  <conditionalFormatting sqref="A104:L104 A106:L106 A105:J105">
    <cfRule type="expression" dxfId="481" priority="549">
      <formula>OR($J$104=TRUE,$J$105=TRUE,$J$106=TRUE)</formula>
    </cfRule>
  </conditionalFormatting>
  <conditionalFormatting sqref="A107:L112 A113:I113 L113">
    <cfRule type="expression" dxfId="480" priority="481">
      <formula>$J$113&lt;&gt;""</formula>
    </cfRule>
    <cfRule type="expression" dxfId="479" priority="484">
      <formula>OR($J$104=TRUE,$J$106=TRUE)</formula>
    </cfRule>
    <cfRule type="expression" dxfId="478" priority="548">
      <formula>OR($J$107=TRUE,$J$108=TRUE,$J$109=TRUE,$J$110=TRUE,$J$111=TRUE,$J$112=TRUE,$J$113=TRUE)</formula>
    </cfRule>
  </conditionalFormatting>
  <conditionalFormatting sqref="A115:L118 A114:J114">
    <cfRule type="expression" dxfId="477" priority="547">
      <formula>OR($J$114=TRUE,$J$115=TRUE,$J$116=TRUE,$J$117=TRUE,$J$118=TRUE)</formula>
    </cfRule>
  </conditionalFormatting>
  <conditionalFormatting sqref="A120:L123 A119:J119">
    <cfRule type="expression" dxfId="476" priority="546">
      <formula>OR($J$119=TRUE,$J$120=TRUE,$J$121=TRUE,$J$122=TRUE,$J$123=TRUE)</formula>
    </cfRule>
  </conditionalFormatting>
  <conditionalFormatting sqref="A125:L128 A124:J124">
    <cfRule type="expression" dxfId="475" priority="545">
      <formula>OR($J$124=TRUE,$J$125=TRUE,$J$126=TRUE,$J$127=TRUE,$J$128=TRUE)</formula>
    </cfRule>
  </conditionalFormatting>
  <conditionalFormatting sqref="A130:L133 A129:J129">
    <cfRule type="expression" dxfId="474" priority="544">
      <formula>OR($J$129=TRUE,$J$130=TRUE,$J$131=TRUE,$J$132=TRUE,$J$133=TRUE)</formula>
    </cfRule>
  </conditionalFormatting>
  <conditionalFormatting sqref="A135:L138 A134:J134">
    <cfRule type="expression" dxfId="473" priority="543">
      <formula>OR($J$134=TRUE,$J$135=TRUE,$J$136=TRUE,$J$137=TRUE,$J$138=TRUE)</formula>
    </cfRule>
  </conditionalFormatting>
  <conditionalFormatting sqref="A139:I139 L139">
    <cfRule type="expression" dxfId="472" priority="542">
      <formula>$J$139&lt;&gt;""</formula>
    </cfRule>
  </conditionalFormatting>
  <conditionalFormatting sqref="A141:L144 A140:J140">
    <cfRule type="expression" dxfId="471" priority="541">
      <formula>OR($J$140=TRUE,$J$141=TRUE,$J$142=TRUE,$J$143=TRUE,$J$144=TRUE)</formula>
    </cfRule>
  </conditionalFormatting>
  <conditionalFormatting sqref="A145:L147 A149:L149 A148:J148">
    <cfRule type="expression" dxfId="470" priority="540">
      <formula>OR($J$145=TRUE,$J$146=TRUE,$J$147=TRUE,$J$148=TRUE,$J$149=TRUE)</formula>
    </cfRule>
  </conditionalFormatting>
  <conditionalFormatting sqref="A150:L153 A154:J154">
    <cfRule type="expression" dxfId="469" priority="539">
      <formula>OR($J$150=TRUE,$J$151=TRUE,$J$152=TRUE,$J$153=TRUE,$J$154=TRUE)</formula>
    </cfRule>
  </conditionalFormatting>
  <conditionalFormatting sqref="A155:I155 L155">
    <cfRule type="expression" dxfId="468" priority="538">
      <formula>$J$155&lt;&gt;""</formula>
    </cfRule>
  </conditionalFormatting>
  <conditionalFormatting sqref="A156:L157 A159:L160 A158:J158">
    <cfRule type="expression" dxfId="467" priority="537">
      <formula>OR($J$156=TRUE,$J$157=TRUE,$J$158=TRUE,$J$159=TRUE,$J$160=TRUE)</formula>
    </cfRule>
  </conditionalFormatting>
  <conditionalFormatting sqref="A161:L161">
    <cfRule type="expression" dxfId="466" priority="300">
      <formula>OR($J$157=TRUE,$J$158=TRUE,$J$159=TRUE)</formula>
    </cfRule>
    <cfRule type="expression" dxfId="465" priority="536">
      <formula>$J$161&lt;&gt;""</formula>
    </cfRule>
  </conditionalFormatting>
  <conditionalFormatting sqref="A162:J162 L162">
    <cfRule type="expression" dxfId="464" priority="535">
      <formula>$J$162&lt;&gt;""</formula>
    </cfRule>
  </conditionalFormatting>
  <conditionalFormatting sqref="A163:J163 L163">
    <cfRule type="expression" dxfId="463" priority="298">
      <formula>$J$156=TRUE</formula>
    </cfRule>
    <cfRule type="expression" dxfId="462" priority="534">
      <formula>$J$163&lt;&gt;""</formula>
    </cfRule>
  </conditionalFormatting>
  <conditionalFormatting sqref="A164:L166 A168:L168 A167:J167">
    <cfRule type="expression" dxfId="461" priority="533">
      <formula>OR($J$164=TRUE,$J$165=TRUE,$J$166=TRUE,$J$167=TRUE,$J$168=TRUE)</formula>
    </cfRule>
  </conditionalFormatting>
  <conditionalFormatting sqref="A169:L169">
    <cfRule type="expression" dxfId="460" priority="297">
      <formula>OR($J$165=TRUE,$J$166=TRUE,$J$167=TRUE)</formula>
    </cfRule>
    <cfRule type="expression" dxfId="459" priority="532">
      <formula>$J$169&lt;&gt;""</formula>
    </cfRule>
  </conditionalFormatting>
  <conditionalFormatting sqref="A170:I170">
    <cfRule type="expression" dxfId="458" priority="531">
      <formula>$J$170&lt;&gt;""</formula>
    </cfRule>
  </conditionalFormatting>
  <conditionalFormatting sqref="A171:I171 L171">
    <cfRule type="expression" dxfId="457" priority="296">
      <formula>$J$164=TRUE</formula>
    </cfRule>
    <cfRule type="expression" dxfId="456" priority="530">
      <formula>$J$171&lt;&gt;""</formula>
    </cfRule>
  </conditionalFormatting>
  <conditionalFormatting sqref="A172:L174 A175:J175">
    <cfRule type="expression" dxfId="455" priority="529">
      <formula>OR($J$172=TRUE,$J$173=TRUE,$J$174=TRUE,$J$175=TRUE)</formula>
    </cfRule>
  </conditionalFormatting>
  <conditionalFormatting sqref="A176:L178 A179:J179">
    <cfRule type="expression" dxfId="454" priority="528">
      <formula>OR($J$176=TRUE,$J$177=TRUE,$J$178=TRUE,$J$179=TRUE)</formula>
    </cfRule>
  </conditionalFormatting>
  <conditionalFormatting sqref="A180:L180 A182:L182 A181:J181">
    <cfRule type="expression" dxfId="453" priority="527">
      <formula>OR($J$180=TRUE,$J$181=TRUE,$J$182=TRUE)</formula>
    </cfRule>
  </conditionalFormatting>
  <conditionalFormatting sqref="A184:L185 A183:J183">
    <cfRule type="expression" dxfId="452" priority="483">
      <formula>OR($J$180=TRUE,$J$182=TRUE)</formula>
    </cfRule>
    <cfRule type="expression" dxfId="451" priority="526">
      <formula>OR($J$183=TRUE,$J$184=TRUE,$J$185=TRUE)</formula>
    </cfRule>
  </conditionalFormatting>
  <conditionalFormatting sqref="K2">
    <cfRule type="expression" dxfId="450" priority="521">
      <formula>AND($J$2=TRUE,$K$2="")</formula>
    </cfRule>
  </conditionalFormatting>
  <conditionalFormatting sqref="K3">
    <cfRule type="expression" dxfId="449" priority="520">
      <formula>AND($J$3=TRUE,$K$3="")</formula>
    </cfRule>
  </conditionalFormatting>
  <conditionalFormatting sqref="K4">
    <cfRule type="expression" dxfId="448" priority="519">
      <formula>AND($J$4=TRUE,$K$4="")</formula>
    </cfRule>
  </conditionalFormatting>
  <conditionalFormatting sqref="K5">
    <cfRule type="expression" dxfId="447" priority="518">
      <formula>AND($J$5=TRUE,$K$5="")</formula>
    </cfRule>
  </conditionalFormatting>
  <conditionalFormatting sqref="K6">
    <cfRule type="expression" dxfId="446" priority="517">
      <formula>AND($J$6=TRUE,$K$6="")</formula>
    </cfRule>
  </conditionalFormatting>
  <conditionalFormatting sqref="K8">
    <cfRule type="expression" dxfId="445" priority="515">
      <formula>AND($J$8=TRUE,$K$8="")</formula>
    </cfRule>
  </conditionalFormatting>
  <conditionalFormatting sqref="K9">
    <cfRule type="expression" dxfId="444" priority="514">
      <formula>AND($J$9=TRUE,$K$9="")</formula>
    </cfRule>
  </conditionalFormatting>
  <conditionalFormatting sqref="K10">
    <cfRule type="expression" dxfId="443" priority="513">
      <formula>AND($J$10=TRUE,$K$10="")</formula>
    </cfRule>
  </conditionalFormatting>
  <conditionalFormatting sqref="K11">
    <cfRule type="expression" dxfId="442" priority="512">
      <formula>AND($J$11=TRUE,$K$11="")</formula>
    </cfRule>
  </conditionalFormatting>
  <conditionalFormatting sqref="K13">
    <cfRule type="expression" dxfId="441" priority="510">
      <formula>AND($J$13=TRUE,$K$13="")</formula>
    </cfRule>
  </conditionalFormatting>
  <conditionalFormatting sqref="K14">
    <cfRule type="expression" dxfId="440" priority="509">
      <formula>AND($J$14=TRUE,$K$14="")</formula>
    </cfRule>
  </conditionalFormatting>
  <conditionalFormatting sqref="K15">
    <cfRule type="expression" dxfId="439" priority="508">
      <formula>AND($J$15=TRUE,$K$15="")</formula>
    </cfRule>
  </conditionalFormatting>
  <conditionalFormatting sqref="K16">
    <cfRule type="expression" dxfId="438" priority="507">
      <formula>AND($J$16=TRUE,$K$16="")</formula>
    </cfRule>
  </conditionalFormatting>
  <conditionalFormatting sqref="K17">
    <cfRule type="expression" dxfId="437" priority="506">
      <formula>AND($J$17=TRUE,$K$17="")</formula>
    </cfRule>
  </conditionalFormatting>
  <conditionalFormatting sqref="K19">
    <cfRule type="expression" dxfId="436" priority="504">
      <formula>AND($J$19=TRUE,$K$19="")</formula>
    </cfRule>
  </conditionalFormatting>
  <conditionalFormatting sqref="K20">
    <cfRule type="expression" dxfId="435" priority="503">
      <formula>AND($J$20=TRUE,$K$20="")</formula>
    </cfRule>
  </conditionalFormatting>
  <conditionalFormatting sqref="K21">
    <cfRule type="expression" dxfId="434" priority="502">
      <formula>AND($J$21=TRUE,$K$21="")</formula>
    </cfRule>
  </conditionalFormatting>
  <conditionalFormatting sqref="K23">
    <cfRule type="expression" dxfId="433" priority="500">
      <formula>AND($J$23=TRUE,$K$23="")</formula>
    </cfRule>
  </conditionalFormatting>
  <conditionalFormatting sqref="K24">
    <cfRule type="expression" dxfId="432" priority="499">
      <formula>AND($J$24=TRUE,$K$24="")</formula>
    </cfRule>
  </conditionalFormatting>
  <conditionalFormatting sqref="K25">
    <cfRule type="expression" dxfId="431" priority="498">
      <formula>AND($J$25=TRUE,$K$25="")</formula>
    </cfRule>
  </conditionalFormatting>
  <conditionalFormatting sqref="K26">
    <cfRule type="expression" dxfId="430" priority="497">
      <formula>AND($J$26=TRUE,$K$26="")</formula>
    </cfRule>
  </conditionalFormatting>
  <conditionalFormatting sqref="K27">
    <cfRule type="expression" dxfId="429" priority="496">
      <formula>AND($J$27=TRUE,$K$27="")</formula>
    </cfRule>
  </conditionalFormatting>
  <conditionalFormatting sqref="K29">
    <cfRule type="expression" dxfId="428" priority="494">
      <formula>AND($J$29=TRUE,$K$29="")</formula>
    </cfRule>
  </conditionalFormatting>
  <conditionalFormatting sqref="A30:L31 A53:L53 A115:L118 A34:L35 A33:K33 A52:J52 A60:L61 A65:L68 A63:K63 A72:L83 A70:K70 A32:J32 A37:L37 A36:J36 A55:L57 A54:J54 A58:J59 A62:J62 A64:J64 L64 A69:J69 A71:J71 A85:L87 A84:J84 L84 A89:L90 A88:J88 A91:I91 L91 A114:J114 A120:L123 A119:J119 A125:L128 A124:J124 A130:L133 A129:J129 A135:L138 A134:J134 A141:L147 A139:I139 A140:J140 L139 A149:L153 A148:J148 A155:I155 A154:J154 L155">
    <cfRule type="expression" dxfId="427" priority="493">
      <formula>OR($J$2=TRUE,$J$9=TRUE)</formula>
    </cfRule>
  </conditionalFormatting>
  <conditionalFormatting sqref="A43:L44 A46:L46 A45:J45 A49:L51 A47:J48">
    <cfRule type="expression" dxfId="426" priority="489">
      <formula>$J$38=TRUE</formula>
    </cfRule>
  </conditionalFormatting>
  <conditionalFormatting sqref="A72:L83">
    <cfRule type="expression" dxfId="425" priority="487">
      <formula>$J$71=TRUE</formula>
    </cfRule>
  </conditionalFormatting>
  <conditionalFormatting sqref="A76:L83">
    <cfRule type="expression" dxfId="424" priority="486">
      <formula>$J$72=TRUE</formula>
    </cfRule>
  </conditionalFormatting>
  <conditionalFormatting sqref="K30">
    <cfRule type="expression" dxfId="423" priority="480">
      <formula>AND($J$30=TRUE,$K$30="")</formula>
    </cfRule>
  </conditionalFormatting>
  <conditionalFormatting sqref="K31">
    <cfRule type="expression" dxfId="422" priority="479">
      <formula>AND($J$31=TRUE,$K$31="")</formula>
    </cfRule>
  </conditionalFormatting>
  <conditionalFormatting sqref="K33">
    <cfRule type="expression" dxfId="421" priority="477">
      <formula>AND($J$33=TRUE,$K$33="")</formula>
    </cfRule>
  </conditionalFormatting>
  <conditionalFormatting sqref="K34">
    <cfRule type="expression" dxfId="420" priority="476">
      <formula>AND($J$34=TRUE,$K$34="")</formula>
    </cfRule>
  </conditionalFormatting>
  <conditionalFormatting sqref="K35">
    <cfRule type="expression" dxfId="419" priority="475">
      <formula>AND($J$35=TRUE,$K$35="")</formula>
    </cfRule>
  </conditionalFormatting>
  <conditionalFormatting sqref="K37">
    <cfRule type="expression" dxfId="418" priority="473">
      <formula>AND($J$37=TRUE,$K$37="")</formula>
    </cfRule>
  </conditionalFormatting>
  <conditionalFormatting sqref="K39">
    <cfRule type="expression" dxfId="417" priority="471">
      <formula>AND($J$39=TRUE,$K$39="")</formula>
    </cfRule>
  </conditionalFormatting>
  <conditionalFormatting sqref="K40">
    <cfRule type="expression" dxfId="416" priority="470">
      <formula>AND($J$40=TRUE,$K$40="")</formula>
    </cfRule>
  </conditionalFormatting>
  <conditionalFormatting sqref="K42">
    <cfRule type="expression" dxfId="415" priority="468">
      <formula>AND($J$42=TRUE,$K$42="")</formula>
    </cfRule>
  </conditionalFormatting>
  <conditionalFormatting sqref="K43">
    <cfRule type="expression" dxfId="414" priority="467">
      <formula>AND($J$43=TRUE,$K$43="")</formula>
    </cfRule>
  </conditionalFormatting>
  <conditionalFormatting sqref="K44">
    <cfRule type="expression" dxfId="413" priority="466">
      <formula>AND($J$44=TRUE,$K$44="")</formula>
    </cfRule>
  </conditionalFormatting>
  <conditionalFormatting sqref="K46">
    <cfRule type="expression" dxfId="412" priority="464">
      <formula>AND($J$46=TRUE,$K$46="")</formula>
    </cfRule>
  </conditionalFormatting>
  <conditionalFormatting sqref="K53">
    <cfRule type="expression" dxfId="411" priority="462">
      <formula>AND($J$53=TRUE,$K$53="")</formula>
    </cfRule>
  </conditionalFormatting>
  <conditionalFormatting sqref="K55">
    <cfRule type="expression" dxfId="410" priority="460">
      <formula>AND($J$55=TRUE,$K$55="")</formula>
    </cfRule>
  </conditionalFormatting>
  <conditionalFormatting sqref="K56">
    <cfRule type="expression" dxfId="409" priority="459">
      <formula>AND($J$56=TRUE,$K$56="")</formula>
    </cfRule>
  </conditionalFormatting>
  <conditionalFormatting sqref="K57">
    <cfRule type="expression" dxfId="408" priority="458">
      <formula>AND($J$57=TRUE,$K$57="")</formula>
    </cfRule>
  </conditionalFormatting>
  <conditionalFormatting sqref="K60">
    <cfRule type="expression" dxfId="407" priority="455">
      <formula>AND($J$60=TRUE,$K$60="")</formula>
    </cfRule>
  </conditionalFormatting>
  <conditionalFormatting sqref="K61">
    <cfRule type="expression" dxfId="406" priority="454">
      <formula>AND($J$61=TRUE,$K$61="")</formula>
    </cfRule>
  </conditionalFormatting>
  <conditionalFormatting sqref="K63">
    <cfRule type="expression" dxfId="405" priority="452">
      <formula>AND($J$63=TRUE,$K$63="")</formula>
    </cfRule>
  </conditionalFormatting>
  <conditionalFormatting sqref="K65">
    <cfRule type="expression" dxfId="404" priority="450">
      <formula>AND($J$65=TRUE,$K$65="")</formula>
    </cfRule>
  </conditionalFormatting>
  <conditionalFormatting sqref="K66">
    <cfRule type="expression" dxfId="403" priority="449">
      <formula>AND($J$66=TRUE,$K$66="")</formula>
    </cfRule>
  </conditionalFormatting>
  <conditionalFormatting sqref="K67">
    <cfRule type="expression" dxfId="402" priority="448">
      <formula>AND($J$67=TRUE,$K$67="")</formula>
    </cfRule>
  </conditionalFormatting>
  <conditionalFormatting sqref="K68">
    <cfRule type="expression" dxfId="401" priority="447">
      <formula>AND($J$68=TRUE,$K$68="")</formula>
    </cfRule>
  </conditionalFormatting>
  <conditionalFormatting sqref="K70">
    <cfRule type="expression" dxfId="400" priority="445">
      <formula>AND($J$70=TRUE,$K$70="")</formula>
    </cfRule>
  </conditionalFormatting>
  <conditionalFormatting sqref="K72">
    <cfRule type="expression" dxfId="399" priority="443">
      <formula>AND($J$72=TRUE,$K$72="")</formula>
    </cfRule>
  </conditionalFormatting>
  <conditionalFormatting sqref="K73">
    <cfRule type="expression" dxfId="398" priority="442">
      <formula>AND($J$73=TRUE,$K$73="")</formula>
    </cfRule>
  </conditionalFormatting>
  <conditionalFormatting sqref="K74">
    <cfRule type="expression" dxfId="397" priority="441">
      <formula>AND($J$74=TRUE,$K$74="")</formula>
    </cfRule>
  </conditionalFormatting>
  <conditionalFormatting sqref="K75">
    <cfRule type="expression" dxfId="396" priority="440">
      <formula>AND($J$75=TRUE,$K$75="")</formula>
    </cfRule>
  </conditionalFormatting>
  <conditionalFormatting sqref="K76">
    <cfRule type="expression" dxfId="395" priority="439">
      <formula>AND($J$76=TRUE,$K$76="")</formula>
    </cfRule>
  </conditionalFormatting>
  <conditionalFormatting sqref="K77">
    <cfRule type="expression" dxfId="394" priority="438">
      <formula>AND($J$77=TRUE,$K$77="")</formula>
    </cfRule>
  </conditionalFormatting>
  <conditionalFormatting sqref="K78">
    <cfRule type="expression" dxfId="393" priority="437">
      <formula>AND($J$78=TRUE,$K$78="")</formula>
    </cfRule>
  </conditionalFormatting>
  <conditionalFormatting sqref="K79">
    <cfRule type="expression" dxfId="392" priority="436">
      <formula>AND($J$79=TRUE,$K$79="")</formula>
    </cfRule>
  </conditionalFormatting>
  <conditionalFormatting sqref="K80">
    <cfRule type="expression" dxfId="391" priority="435">
      <formula>AND($J$80=TRUE,$K$80="")</formula>
    </cfRule>
  </conditionalFormatting>
  <conditionalFormatting sqref="K81">
    <cfRule type="expression" dxfId="390" priority="434">
      <formula>AND($J$81=TRUE,$K$81="")</formula>
    </cfRule>
  </conditionalFormatting>
  <conditionalFormatting sqref="K82">
    <cfRule type="expression" dxfId="389" priority="433">
      <formula>AND($J$82=TRUE,$K$82="")</formula>
    </cfRule>
  </conditionalFormatting>
  <conditionalFormatting sqref="K83">
    <cfRule type="expression" dxfId="388" priority="432">
      <formula>AND($J$83=TRUE,$K$83="")</formula>
    </cfRule>
  </conditionalFormatting>
  <conditionalFormatting sqref="K85">
    <cfRule type="expression" dxfId="387" priority="430">
      <formula>AND($J$85=TRUE,$K$85="")</formula>
    </cfRule>
  </conditionalFormatting>
  <conditionalFormatting sqref="K86">
    <cfRule type="expression" dxfId="386" priority="429">
      <formula>AND($J$86=TRUE,$K$86="")</formula>
    </cfRule>
  </conditionalFormatting>
  <conditionalFormatting sqref="K87">
    <cfRule type="expression" dxfId="385" priority="428">
      <formula>AND($J$87=TRUE,$K$87="")</formula>
    </cfRule>
  </conditionalFormatting>
  <conditionalFormatting sqref="K89">
    <cfRule type="expression" dxfId="384" priority="426">
      <formula>AND($J$89=TRUE,$K$89="")</formula>
    </cfRule>
  </conditionalFormatting>
  <conditionalFormatting sqref="K90">
    <cfRule type="expression" dxfId="383" priority="425">
      <formula>AND($J$90=TRUE,$K$90="")</formula>
    </cfRule>
  </conditionalFormatting>
  <conditionalFormatting sqref="K93">
    <cfRule type="expression" dxfId="382" priority="420">
      <formula>AND($J$93=TRUE,$K$93="")</formula>
    </cfRule>
  </conditionalFormatting>
  <conditionalFormatting sqref="K94">
    <cfRule type="expression" dxfId="381" priority="419">
      <formula>AND($J$94=TRUE,$K$94="")</formula>
    </cfRule>
  </conditionalFormatting>
  <conditionalFormatting sqref="K95">
    <cfRule type="expression" dxfId="380" priority="418">
      <formula>AND($J$95=TRUE,$K$95="")</formula>
    </cfRule>
  </conditionalFormatting>
  <conditionalFormatting sqref="K96">
    <cfRule type="expression" dxfId="379" priority="417">
      <formula>AND($J$96=TRUE,$K$96="")</formula>
    </cfRule>
  </conditionalFormatting>
  <conditionalFormatting sqref="K97">
    <cfRule type="expression" dxfId="378" priority="416">
      <formula>AND($J$97=TRUE,$K$97="")</formula>
    </cfRule>
  </conditionalFormatting>
  <conditionalFormatting sqref="K98">
    <cfRule type="expression" dxfId="377" priority="415">
      <formula>AND($J$98=TRUE,$K$98="")</formula>
    </cfRule>
  </conditionalFormatting>
  <conditionalFormatting sqref="K101">
    <cfRule type="expression" dxfId="376" priority="412">
      <formula>AND($J$101=TRUE,$K$101="")</formula>
    </cfRule>
  </conditionalFormatting>
  <conditionalFormatting sqref="K102">
    <cfRule type="expression" dxfId="375" priority="411">
      <formula>AND($J$102=TRUE,$K$102="")</formula>
    </cfRule>
  </conditionalFormatting>
  <conditionalFormatting sqref="K103">
    <cfRule type="expression" dxfId="374" priority="410">
      <formula>AND($J$103=TRUE,$K$103="")</formula>
    </cfRule>
  </conditionalFormatting>
  <conditionalFormatting sqref="K104">
    <cfRule type="expression" dxfId="373" priority="409">
      <formula>AND($J$104=TRUE,$K$104="")</formula>
    </cfRule>
  </conditionalFormatting>
  <conditionalFormatting sqref="K106">
    <cfRule type="expression" dxfId="372" priority="407">
      <formula>AND($J$106=TRUE,$K$106="")</formula>
    </cfRule>
  </conditionalFormatting>
  <conditionalFormatting sqref="K107">
    <cfRule type="expression" dxfId="371" priority="406">
      <formula>AND($J$107=TRUE,$K$107="")</formula>
    </cfRule>
  </conditionalFormatting>
  <conditionalFormatting sqref="K108">
    <cfRule type="expression" dxfId="370" priority="405">
      <formula>AND($J$108=TRUE,$K$108="")</formula>
    </cfRule>
  </conditionalFormatting>
  <conditionalFormatting sqref="K109">
    <cfRule type="expression" dxfId="369" priority="404">
      <formula>AND($J$109=TRUE,$K$109="")</formula>
    </cfRule>
  </conditionalFormatting>
  <conditionalFormatting sqref="K110">
    <cfRule type="expression" dxfId="368" priority="403">
      <formula>AND($J$110=TRUE,$K$110="")</formula>
    </cfRule>
  </conditionalFormatting>
  <conditionalFormatting sqref="K111">
    <cfRule type="expression" dxfId="367" priority="402">
      <formula>AND($J$111=TRUE,$K$111="")</formula>
    </cfRule>
  </conditionalFormatting>
  <conditionalFormatting sqref="K112">
    <cfRule type="expression" dxfId="366" priority="401">
      <formula>AND($J$112=TRUE,$K$112="")</formula>
    </cfRule>
  </conditionalFormatting>
  <conditionalFormatting sqref="K115">
    <cfRule type="expression" dxfId="365" priority="399">
      <formula>AND($J$115=TRUE,$K$115="")</formula>
    </cfRule>
  </conditionalFormatting>
  <conditionalFormatting sqref="K116">
    <cfRule type="expression" dxfId="364" priority="398">
      <formula>AND($J$116=TRUE,$K$116="")</formula>
    </cfRule>
  </conditionalFormatting>
  <conditionalFormatting sqref="K117">
    <cfRule type="expression" dxfId="363" priority="397">
      <formula>AND($J$117=TRUE,$K$117="")</formula>
    </cfRule>
  </conditionalFormatting>
  <conditionalFormatting sqref="K118">
    <cfRule type="expression" dxfId="362" priority="396">
      <formula>AND($J$118=TRUE,$K$118="")</formula>
    </cfRule>
  </conditionalFormatting>
  <conditionalFormatting sqref="K120">
    <cfRule type="expression" dxfId="361" priority="393">
      <formula>AND($J$120=TRUE,$K$120="")</formula>
    </cfRule>
    <cfRule type="expression" dxfId="360" priority="394">
      <formula>AND($J$120=TRUE,$K$120="")</formula>
    </cfRule>
  </conditionalFormatting>
  <conditionalFormatting sqref="K121">
    <cfRule type="expression" dxfId="359" priority="392">
      <formula>AND($J$121=TRUE,$K$121="")</formula>
    </cfRule>
  </conditionalFormatting>
  <conditionalFormatting sqref="K122">
    <cfRule type="expression" dxfId="358" priority="391">
      <formula>AND($J$122=TRUE,$K$122="")</formula>
    </cfRule>
  </conditionalFormatting>
  <conditionalFormatting sqref="K123">
    <cfRule type="expression" dxfId="357" priority="390">
      <formula>AND($J$123=TRUE,$K$123="")</formula>
    </cfRule>
  </conditionalFormatting>
  <conditionalFormatting sqref="K125">
    <cfRule type="expression" dxfId="356" priority="388">
      <formula>AND($J$125=TRUE,$K$125="")</formula>
    </cfRule>
  </conditionalFormatting>
  <conditionalFormatting sqref="K126">
    <cfRule type="expression" dxfId="355" priority="387">
      <formula>AND($J$126=TRUE,$K$126="")</formula>
    </cfRule>
  </conditionalFormatting>
  <conditionalFormatting sqref="K127">
    <cfRule type="expression" dxfId="354" priority="386">
      <formula>AND($J$127=TRUE,$K$127="")</formula>
    </cfRule>
  </conditionalFormatting>
  <conditionalFormatting sqref="K128">
    <cfRule type="expression" dxfId="353" priority="385">
      <formula>AND($J$128=TRUE,$K$128="")</formula>
    </cfRule>
  </conditionalFormatting>
  <conditionalFormatting sqref="K130">
    <cfRule type="expression" dxfId="352" priority="383">
      <formula>AND($J$130=TRUE,$K$130="")</formula>
    </cfRule>
  </conditionalFormatting>
  <conditionalFormatting sqref="K131">
    <cfRule type="expression" dxfId="351" priority="382">
      <formula>AND($J$131=TRUE,$K$131="")</formula>
    </cfRule>
  </conditionalFormatting>
  <conditionalFormatting sqref="K132">
    <cfRule type="expression" dxfId="350" priority="381">
      <formula>AND($J$132=TRUE,$K$132="")</formula>
    </cfRule>
  </conditionalFormatting>
  <conditionalFormatting sqref="K133">
    <cfRule type="expression" dxfId="349" priority="380">
      <formula>AND($J$133=TRUE,$K$133="")</formula>
    </cfRule>
  </conditionalFormatting>
  <conditionalFormatting sqref="K135">
    <cfRule type="expression" dxfId="348" priority="378">
      <formula>AND($J$135=TRUE,$K$135="")</formula>
    </cfRule>
  </conditionalFormatting>
  <conditionalFormatting sqref="K136">
    <cfRule type="expression" dxfId="347" priority="376">
      <formula>AND($J$136=TRUE,$K$136="")</formula>
    </cfRule>
  </conditionalFormatting>
  <conditionalFormatting sqref="K137">
    <cfRule type="expression" dxfId="346" priority="375">
      <formula>AND($J$137=TRUE,$K$137="")</formula>
    </cfRule>
  </conditionalFormatting>
  <conditionalFormatting sqref="K138">
    <cfRule type="expression" dxfId="345" priority="374">
      <formula>AND($J$138=TRUE,$K$138="")</formula>
    </cfRule>
  </conditionalFormatting>
  <conditionalFormatting sqref="K141">
    <cfRule type="expression" dxfId="344" priority="372">
      <formula>AND($J$141=TRUE,$K$141="")</formula>
    </cfRule>
  </conditionalFormatting>
  <conditionalFormatting sqref="K142">
    <cfRule type="expression" dxfId="343" priority="371">
      <formula>AND($J$142=TRUE,$K$142="")</formula>
    </cfRule>
  </conditionalFormatting>
  <conditionalFormatting sqref="K143">
    <cfRule type="expression" dxfId="342" priority="370">
      <formula>AND($J$143=TRUE,$K$143="")</formula>
    </cfRule>
  </conditionalFormatting>
  <conditionalFormatting sqref="K144">
    <cfRule type="expression" dxfId="341" priority="369">
      <formula>AND($J$144=TRUE,$K$144="")</formula>
    </cfRule>
  </conditionalFormatting>
  <conditionalFormatting sqref="K145">
    <cfRule type="expression" dxfId="340" priority="366">
      <formula>AND($J$145=TRUE,$K$145="")</formula>
    </cfRule>
  </conditionalFormatting>
  <conditionalFormatting sqref="K146">
    <cfRule type="expression" dxfId="339" priority="365">
      <formula>AND($J$146=TRUE,$K$146="")</formula>
    </cfRule>
  </conditionalFormatting>
  <conditionalFormatting sqref="K147">
    <cfRule type="expression" dxfId="338" priority="364">
      <formula>AND($J$147=TRUE,$K$147="")</formula>
    </cfRule>
  </conditionalFormatting>
  <conditionalFormatting sqref="K149">
    <cfRule type="expression" dxfId="337" priority="362">
      <formula>AND($J$149=TRUE,$K$149="")</formula>
    </cfRule>
  </conditionalFormatting>
  <conditionalFormatting sqref="K150">
    <cfRule type="expression" dxfId="336" priority="361">
      <formula>AND($J$150=TRUE,$K$150="")</formula>
    </cfRule>
  </conditionalFormatting>
  <conditionalFormatting sqref="K151">
    <cfRule type="expression" dxfId="335" priority="360">
      <formula>AND($J$151=TRUE,$K$151="")</formula>
    </cfRule>
  </conditionalFormatting>
  <conditionalFormatting sqref="K152">
    <cfRule type="expression" dxfId="334" priority="359">
      <formula>AND($J$152=TRUE,$K$152="")</formula>
    </cfRule>
  </conditionalFormatting>
  <conditionalFormatting sqref="K153">
    <cfRule type="expression" dxfId="333" priority="358">
      <formula>AND($J$153=TRUE,$K$153="")</formula>
    </cfRule>
  </conditionalFormatting>
  <conditionalFormatting sqref="K156">
    <cfRule type="expression" dxfId="332" priority="356">
      <formula>AND($J$156=TRUE,$K$156="")</formula>
    </cfRule>
  </conditionalFormatting>
  <conditionalFormatting sqref="K157">
    <cfRule type="expression" dxfId="331" priority="355">
      <formula>AND($J$157=TRUE,$K$157="")</formula>
    </cfRule>
  </conditionalFormatting>
  <conditionalFormatting sqref="K159">
    <cfRule type="expression" dxfId="330" priority="353">
      <formula>AND($J$159=TRUE,$K$159="")</formula>
    </cfRule>
  </conditionalFormatting>
  <conditionalFormatting sqref="K160">
    <cfRule type="expression" dxfId="329" priority="352">
      <formula>AND($J$160=TRUE,$K$160="")</formula>
    </cfRule>
  </conditionalFormatting>
  <conditionalFormatting sqref="K164">
    <cfRule type="expression" dxfId="328" priority="351">
      <formula>AND($J$164=TRUE,$K$164="")</formula>
    </cfRule>
  </conditionalFormatting>
  <conditionalFormatting sqref="K165">
    <cfRule type="expression" dxfId="327" priority="350">
      <formula>AND($J$165=TRUE,$K$165="")</formula>
    </cfRule>
  </conditionalFormatting>
  <conditionalFormatting sqref="K166">
    <cfRule type="expression" dxfId="326" priority="349">
      <formula>AND($J$166=TRUE,$K$166="")</formula>
    </cfRule>
  </conditionalFormatting>
  <conditionalFormatting sqref="K168">
    <cfRule type="expression" dxfId="325" priority="347">
      <formula>AND($J$168=TRUE,$K$168="")</formula>
    </cfRule>
  </conditionalFormatting>
  <conditionalFormatting sqref="K172">
    <cfRule type="expression" dxfId="324" priority="346">
      <formula>AND($J$172=TRUE,$K$172="")</formula>
    </cfRule>
  </conditionalFormatting>
  <conditionalFormatting sqref="K173">
    <cfRule type="expression" dxfId="323" priority="345">
      <formula>AND($J$173=TRUE,$K$173="")</formula>
    </cfRule>
  </conditionalFormatting>
  <conditionalFormatting sqref="K174">
    <cfRule type="expression" dxfId="322" priority="344">
      <formula>AND($J$174=TRUE,$K$174="")</formula>
    </cfRule>
  </conditionalFormatting>
  <conditionalFormatting sqref="K176">
    <cfRule type="expression" dxfId="321" priority="342">
      <formula>AND($J$176=TRUE,$K$176="")</formula>
    </cfRule>
  </conditionalFormatting>
  <conditionalFormatting sqref="K177">
    <cfRule type="expression" dxfId="320" priority="341">
      <formula>AND($J$177=TRUE,$K$177="")</formula>
    </cfRule>
  </conditionalFormatting>
  <conditionalFormatting sqref="K178">
    <cfRule type="expression" dxfId="319" priority="340">
      <formula>AND($J$178=TRUE,$K$178="")</formula>
    </cfRule>
  </conditionalFormatting>
  <conditionalFormatting sqref="K180">
    <cfRule type="expression" dxfId="318" priority="338">
      <formula>AND($J$180=TRUE,$K$180="")</formula>
    </cfRule>
  </conditionalFormatting>
  <conditionalFormatting sqref="K182">
    <cfRule type="expression" dxfId="317" priority="336">
      <formula>AND($J$182=TRUE,$K$182="")</formula>
    </cfRule>
  </conditionalFormatting>
  <conditionalFormatting sqref="K184">
    <cfRule type="expression" dxfId="316" priority="334">
      <formula>AND($J$184=TRUE,$K$184="")</formula>
    </cfRule>
  </conditionalFormatting>
  <conditionalFormatting sqref="K185">
    <cfRule type="expression" dxfId="315" priority="333">
      <formula>AND($J$185=TRUE,$K$185="")</formula>
    </cfRule>
  </conditionalFormatting>
  <conditionalFormatting sqref="K49">
    <cfRule type="expression" dxfId="314" priority="319">
      <formula>AND($J$49&lt;&gt;"",$K$49="")</formula>
    </cfRule>
    <cfRule type="expression" dxfId="313" priority="320">
      <formula>AND($J$49&lt;&gt;"",$K$49="")</formula>
    </cfRule>
  </conditionalFormatting>
  <conditionalFormatting sqref="K50">
    <cfRule type="expression" dxfId="312" priority="318">
      <formula>AND($J$50&lt;&gt;"",$K$50="")</formula>
    </cfRule>
  </conditionalFormatting>
  <conditionalFormatting sqref="K51">
    <cfRule type="expression" dxfId="311" priority="317">
      <formula>AND($J$51&lt;&gt;"",$K$51="")</formula>
    </cfRule>
  </conditionalFormatting>
  <conditionalFormatting sqref="K161">
    <cfRule type="expression" dxfId="310" priority="310">
      <formula>AND($J$161&lt;&gt;"",$K$161="")</formula>
    </cfRule>
    <cfRule type="expression" dxfId="309" priority="311">
      <formula>AND($J$161&lt;&gt;"",$K$161="")</formula>
    </cfRule>
  </conditionalFormatting>
  <conditionalFormatting sqref="K169">
    <cfRule type="expression" dxfId="308" priority="306">
      <formula>AND($J$169&lt;&gt;"",$K$169="")</formula>
    </cfRule>
  </conditionalFormatting>
  <conditionalFormatting sqref="A161:L161 A162:I163 L162:L163">
    <cfRule type="expression" dxfId="307" priority="303">
      <formula>$J$160=TRUE</formula>
    </cfRule>
  </conditionalFormatting>
  <conditionalFormatting sqref="A169:L169 A170:I171 L171">
    <cfRule type="expression" dxfId="306" priority="302">
      <formula>$J$168=TRUE</formula>
    </cfRule>
  </conditionalFormatting>
  <conditionalFormatting sqref="A198:I198 L198">
    <cfRule type="expression" dxfId="305" priority="291">
      <formula>$J$198&lt;&gt;""</formula>
    </cfRule>
  </conditionalFormatting>
  <conditionalFormatting sqref="A197:L197">
    <cfRule type="expression" dxfId="304" priority="273">
      <formula>OR($J$192=TRUE,$J$193=TRUE,$J$194=TRUE,$J$196=TRUE)</formula>
    </cfRule>
    <cfRule type="expression" dxfId="303" priority="290">
      <formula>$J$197&lt;&gt;""</formula>
    </cfRule>
  </conditionalFormatting>
  <conditionalFormatting sqref="K197">
    <cfRule type="expression" dxfId="302" priority="289">
      <formula>AND($J$197&lt;&gt;"",$K$197="")</formula>
    </cfRule>
  </conditionalFormatting>
  <conditionalFormatting sqref="A192:L195 A196:J196">
    <cfRule type="expression" dxfId="301" priority="288">
      <formula>OR($J$192=TRUE,$J$193=TRUE,$J$194=TRUE,$J$195=TRUE,$J$196=TRUE)</formula>
    </cfRule>
  </conditionalFormatting>
  <conditionalFormatting sqref="A191:I191 L191">
    <cfRule type="expression" dxfId="300" priority="274">
      <formula>OR($J$186=TRUE,$J$187=TRUE,$J$188=TRUE,$J$190=TRUE)</formula>
    </cfRule>
    <cfRule type="expression" dxfId="299" priority="287">
      <formula>$J$191&lt;&gt;""</formula>
    </cfRule>
  </conditionalFormatting>
  <conditionalFormatting sqref="A186:L188 A190:L190 A189:J189">
    <cfRule type="expression" dxfId="298" priority="286">
      <formula>OR($J$186=TRUE,$J$187=TRUE,$J$188=TRUE,$J$189=TRUE,$J$190=TRUE)</formula>
    </cfRule>
  </conditionalFormatting>
  <conditionalFormatting sqref="K186">
    <cfRule type="expression" dxfId="297" priority="285">
      <formula>AND($J$186=TRUE,$K$186="")</formula>
    </cfRule>
  </conditionalFormatting>
  <conditionalFormatting sqref="K187">
    <cfRule type="expression" dxfId="296" priority="284">
      <formula>AND($J$187=TRUE,$K$187="")</formula>
    </cfRule>
  </conditionalFormatting>
  <conditionalFormatting sqref="K188">
    <cfRule type="expression" dxfId="295" priority="283">
      <formula>AND($J$188=TRUE,$K$188="")</formula>
    </cfRule>
  </conditionalFormatting>
  <conditionalFormatting sqref="K190">
    <cfRule type="expression" dxfId="294" priority="281">
      <formula>AND($J$190=TRUE,$K$190="")</formula>
    </cfRule>
  </conditionalFormatting>
  <conditionalFormatting sqref="K192">
    <cfRule type="expression" dxfId="293" priority="279">
      <formula>AND($J$192=TRUE,$K$192="")</formula>
    </cfRule>
  </conditionalFormatting>
  <conditionalFormatting sqref="K193">
    <cfRule type="expression" dxfId="292" priority="278">
      <formula>AND($J$193=TRUE,$K$193="")</formula>
    </cfRule>
  </conditionalFormatting>
  <conditionalFormatting sqref="K194">
    <cfRule type="expression" dxfId="291" priority="277">
      <formula>AND($J$194=TRUE,$K$194="")</formula>
    </cfRule>
  </conditionalFormatting>
  <conditionalFormatting sqref="K195">
    <cfRule type="expression" dxfId="290" priority="276">
      <formula>AND($J$195=TRUE,$K$195="")</formula>
    </cfRule>
  </conditionalFormatting>
  <conditionalFormatting sqref="L13">
    <cfRule type="expression" dxfId="289" priority="272">
      <formula>OR($J$10=TRUE,$J$11=TRUE,$J$12=TRUE,$J$13=TRUE,$J$14=TRUE)</formula>
    </cfRule>
  </conditionalFormatting>
  <conditionalFormatting sqref="L23">
    <cfRule type="expression" dxfId="288" priority="269">
      <formula>OR($J$10=TRUE,$J$14=TRUE)</formula>
    </cfRule>
    <cfRule type="expression" dxfId="287" priority="270">
      <formula>OR($J$20=TRUE,$J$21=TRUE,$J$22=TRUE,$J$23=TRUE,$J$24=TRUE)</formula>
    </cfRule>
  </conditionalFormatting>
  <conditionalFormatting sqref="L33">
    <cfRule type="expression" dxfId="286" priority="266">
      <formula>OR($J$30=TRUE,$J$31=TRUE,$J$32=TRUE,$J$33=TRUE)</formula>
    </cfRule>
  </conditionalFormatting>
  <conditionalFormatting sqref="L33">
    <cfRule type="expression" dxfId="285" priority="265">
      <formula>OR($J$2=TRUE,$J$9=TRUE)</formula>
    </cfRule>
  </conditionalFormatting>
  <conditionalFormatting sqref="L38">
    <cfRule type="expression" dxfId="284" priority="264">
      <formula>OR($J$38=TRUE,$J$39=TRUE,$J$40=TRUE,$J$41=TRUE,$J$42=TRUE)</formula>
    </cfRule>
  </conditionalFormatting>
  <conditionalFormatting sqref="K38">
    <cfRule type="expression" dxfId="283" priority="263">
      <formula>OR($J$38=TRUE,$J$39=TRUE,$J$40=TRUE,$J$41=TRUE,$J$42=TRUE)</formula>
    </cfRule>
  </conditionalFormatting>
  <conditionalFormatting sqref="K38">
    <cfRule type="expression" dxfId="282" priority="262">
      <formula>AND($J$38=TRUE,$K$38="")</formula>
    </cfRule>
  </conditionalFormatting>
  <conditionalFormatting sqref="K52">
    <cfRule type="expression" dxfId="281" priority="261">
      <formula>OR($J$52=TRUE,$J$53=TRUE,$J$54=TRUE)</formula>
    </cfRule>
  </conditionalFormatting>
  <conditionalFormatting sqref="K52">
    <cfRule type="expression" dxfId="280" priority="260">
      <formula>OR($J$2=TRUE,$J$9=TRUE)</formula>
    </cfRule>
  </conditionalFormatting>
  <conditionalFormatting sqref="K52">
    <cfRule type="expression" dxfId="279" priority="259">
      <formula>AND($J$52=TRUE,$K$52="")</formula>
    </cfRule>
  </conditionalFormatting>
  <conditionalFormatting sqref="L52">
    <cfRule type="expression" dxfId="278" priority="258">
      <formula>OR($J$52=TRUE,$J$53=TRUE,$J$54=TRUE)</formula>
    </cfRule>
  </conditionalFormatting>
  <conditionalFormatting sqref="L52">
    <cfRule type="expression" dxfId="277" priority="257">
      <formula>OR($J$2=TRUE,$J$9=TRUE)</formula>
    </cfRule>
  </conditionalFormatting>
  <conditionalFormatting sqref="K59">
    <cfRule type="expression" dxfId="276" priority="256">
      <formula>OR($J$55=TRUE,$J$56=TRUE,$J$57=TRUE,$J$58=TRUE,$J$59=TRUE)</formula>
    </cfRule>
  </conditionalFormatting>
  <conditionalFormatting sqref="K59">
    <cfRule type="expression" dxfId="275" priority="255">
      <formula>OR($J$2=TRUE,$J$9=TRUE)</formula>
    </cfRule>
  </conditionalFormatting>
  <conditionalFormatting sqref="K59">
    <cfRule type="expression" dxfId="274" priority="254">
      <formula>AND($J$59=TRUE,$K$59="")</formula>
    </cfRule>
  </conditionalFormatting>
  <conditionalFormatting sqref="L59">
    <cfRule type="expression" dxfId="273" priority="253">
      <formula>OR($J$55=TRUE,$J$56=TRUE,$J$57=TRUE,$J$58=TRUE,$J$59=TRUE)</formula>
    </cfRule>
  </conditionalFormatting>
  <conditionalFormatting sqref="L59">
    <cfRule type="expression" dxfId="272" priority="252">
      <formula>OR($J$2=TRUE,$J$9=TRUE)</formula>
    </cfRule>
  </conditionalFormatting>
  <conditionalFormatting sqref="L63">
    <cfRule type="expression" dxfId="271" priority="249">
      <formula>OR($J$55=TRUE,$J$56=TRUE)</formula>
    </cfRule>
    <cfRule type="expression" dxfId="270" priority="251">
      <formula>OR($J$60=TRUE,$J$61=TRUE,$J$62=TRUE,$J$63=TRUE)</formula>
    </cfRule>
  </conditionalFormatting>
  <conditionalFormatting sqref="L63">
    <cfRule type="expression" dxfId="269" priority="250">
      <formula>OR($J$2=TRUE,$J$9=TRUE)</formula>
    </cfRule>
  </conditionalFormatting>
  <conditionalFormatting sqref="L70">
    <cfRule type="expression" dxfId="268" priority="246">
      <formula>OR($J$70=TRUE,$J$71=TRUE)</formula>
    </cfRule>
  </conditionalFormatting>
  <conditionalFormatting sqref="L70">
    <cfRule type="expression" dxfId="267" priority="245">
      <formula>OR($J$2=TRUE,$J$9=TRUE)</formula>
    </cfRule>
  </conditionalFormatting>
  <conditionalFormatting sqref="K7">
    <cfRule type="expression" dxfId="266" priority="244">
      <formula>OR($J$2=TRUE,$J$3=TRUE,$J$4=TRUE,$J$5=TRUE,$J$6=TRUE,$J$7=TRUE,$J$8=TRUE,$J$9=TRUE)</formula>
    </cfRule>
  </conditionalFormatting>
  <conditionalFormatting sqref="K7">
    <cfRule type="expression" dxfId="265" priority="243">
      <formula>AND($J$7=TRUE,$K$7="")</formula>
    </cfRule>
  </conditionalFormatting>
  <conditionalFormatting sqref="K12">
    <cfRule type="expression" dxfId="264" priority="242">
      <formula>OR($J$10=TRUE,$J$11=TRUE,$J$12=TRUE,$J$13=TRUE,$J$14=TRUE)</formula>
    </cfRule>
  </conditionalFormatting>
  <conditionalFormatting sqref="K12">
    <cfRule type="expression" dxfId="263" priority="241">
      <formula>AND($J$12=TRUE,$K$12="")</formula>
    </cfRule>
  </conditionalFormatting>
  <conditionalFormatting sqref="L12">
    <cfRule type="expression" dxfId="262" priority="240">
      <formula>OR($J$10=TRUE,$J$11=TRUE,$J$12=TRUE,$J$13=TRUE,$J$14=TRUE)</formula>
    </cfRule>
  </conditionalFormatting>
  <conditionalFormatting sqref="K18">
    <cfRule type="expression" dxfId="261" priority="239">
      <formula>OR($J$15=TRUE,$J$16=TRUE,$J$17=TRUE,$J$18=TRUE,$J$19=TRUE)</formula>
    </cfRule>
  </conditionalFormatting>
  <conditionalFormatting sqref="K18">
    <cfRule type="expression" dxfId="260" priority="238">
      <formula>AND($J$18=TRUE,$K$18="")</formula>
    </cfRule>
  </conditionalFormatting>
  <conditionalFormatting sqref="L18">
    <cfRule type="expression" dxfId="259" priority="237">
      <formula>OR($J$15=TRUE,$J$16=TRUE,$J$17=TRUE,$J$18=TRUE,$J$19=TRUE)</formula>
    </cfRule>
  </conditionalFormatting>
  <conditionalFormatting sqref="K22">
    <cfRule type="expression" dxfId="258" priority="234">
      <formula>OR($J$10=TRUE,$J$14=TRUE)</formula>
    </cfRule>
    <cfRule type="expression" dxfId="257" priority="236">
      <formula>OR($J$20=TRUE,$J$21=TRUE,$J$22=TRUE,$J$23=TRUE,$J$24=TRUE)</formula>
    </cfRule>
  </conditionalFormatting>
  <conditionalFormatting sqref="K22">
    <cfRule type="expression" dxfId="256" priority="235">
      <formula>AND($J$22=TRUE,$K$22="")</formula>
    </cfRule>
  </conditionalFormatting>
  <conditionalFormatting sqref="L22">
    <cfRule type="expression" dxfId="255" priority="232">
      <formula>OR($J$10=TRUE,$J$14=TRUE)</formula>
    </cfRule>
    <cfRule type="expression" dxfId="254" priority="233">
      <formula>OR($J$20=TRUE,$J$21=TRUE,$J$22=TRUE,$J$23=TRUE,$J$24=TRUE)</formula>
    </cfRule>
  </conditionalFormatting>
  <conditionalFormatting sqref="K28">
    <cfRule type="expression" dxfId="253" priority="229">
      <formula>OR($J$15=TRUE,$J$19=TRUE)</formula>
    </cfRule>
    <cfRule type="expression" dxfId="252" priority="231">
      <formula>OR($J$25=TRUE,$J$26=TRUE,$J$27=TRUE,$J$28=TRUE,$J$29=TRUE)</formula>
    </cfRule>
  </conditionalFormatting>
  <conditionalFormatting sqref="K28">
    <cfRule type="expression" dxfId="251" priority="230">
      <formula>AND($J$28=TRUE,$K$28="")</formula>
    </cfRule>
  </conditionalFormatting>
  <conditionalFormatting sqref="L28">
    <cfRule type="expression" dxfId="250" priority="227">
      <formula>OR($J$15=TRUE,$J$19=TRUE)</formula>
    </cfRule>
    <cfRule type="expression" dxfId="249" priority="228">
      <formula>OR($J$25=TRUE,$J$26=TRUE,$J$27=TRUE,$J$28=TRUE,$J$29=TRUE)</formula>
    </cfRule>
  </conditionalFormatting>
  <conditionalFormatting sqref="K32">
    <cfRule type="expression" dxfId="248" priority="226">
      <formula>OR($J$30=TRUE,$J$31=TRUE,$J$32=TRUE,$J$33=TRUE)</formula>
    </cfRule>
  </conditionalFormatting>
  <conditionalFormatting sqref="K32">
    <cfRule type="expression" dxfId="247" priority="225">
      <formula>OR($J$2=TRUE,$J$9=TRUE)</formula>
    </cfRule>
  </conditionalFormatting>
  <conditionalFormatting sqref="K32">
    <cfRule type="expression" dxfId="246" priority="224">
      <formula>AND($J$32=TRUE,$K$32="")</formula>
    </cfRule>
  </conditionalFormatting>
  <conditionalFormatting sqref="L32">
    <cfRule type="expression" dxfId="245" priority="223">
      <formula>OR($J$30=TRUE,$J$31=TRUE,$J$32=TRUE,$J$33=TRUE)</formula>
    </cfRule>
  </conditionalFormatting>
  <conditionalFormatting sqref="L32">
    <cfRule type="expression" dxfId="244" priority="222">
      <formula>OR($J$2=TRUE,$J$9=TRUE)</formula>
    </cfRule>
  </conditionalFormatting>
  <conditionalFormatting sqref="K36">
    <cfRule type="expression" dxfId="243" priority="219">
      <formula>$J$33=TRUE</formula>
    </cfRule>
    <cfRule type="expression" dxfId="242" priority="221">
      <formula>OR($J$34=TRUE,$J$35=TRUE,$J$36=TRUE,$J$37=TRUE)</formula>
    </cfRule>
  </conditionalFormatting>
  <conditionalFormatting sqref="K36">
    <cfRule type="expression" dxfId="241" priority="220">
      <formula>OR($J$2=TRUE,$J$9=TRUE)</formula>
    </cfRule>
  </conditionalFormatting>
  <conditionalFormatting sqref="K36">
    <cfRule type="expression" dxfId="240" priority="218">
      <formula>AND($J$36=TRUE,$K$36="")</formula>
    </cfRule>
  </conditionalFormatting>
  <conditionalFormatting sqref="L36">
    <cfRule type="expression" dxfId="239" priority="215">
      <formula>$J$33=TRUE</formula>
    </cfRule>
    <cfRule type="expression" dxfId="238" priority="217">
      <formula>OR($J$34=TRUE,$J$35=TRUE,$J$36=TRUE,$J$37=TRUE)</formula>
    </cfRule>
  </conditionalFormatting>
  <conditionalFormatting sqref="L36">
    <cfRule type="expression" dxfId="237" priority="216">
      <formula>OR($J$2=TRUE,$J$9=TRUE)</formula>
    </cfRule>
  </conditionalFormatting>
  <conditionalFormatting sqref="K41">
    <cfRule type="expression" dxfId="236" priority="214">
      <formula>OR($J$38=TRUE,$J$39=TRUE,$J$40=TRUE,$J$41=TRUE,$J$42=TRUE)</formula>
    </cfRule>
  </conditionalFormatting>
  <conditionalFormatting sqref="K41">
    <cfRule type="expression" dxfId="235" priority="213">
      <formula>AND($J$41=TRUE,$K$41="")</formula>
    </cfRule>
  </conditionalFormatting>
  <conditionalFormatting sqref="L41">
    <cfRule type="expression" dxfId="234" priority="212">
      <formula>OR($J$38=TRUE,$J$39=TRUE,$J$40=TRUE,$J$41=TRUE,$J$42=TRUE)</formula>
    </cfRule>
  </conditionalFormatting>
  <conditionalFormatting sqref="K45">
    <cfRule type="expression" dxfId="233" priority="211">
      <formula>OR($J$43=TRUE,$J$44=TRUE,$J$45=TRUE,$J$46=TRUE)</formula>
    </cfRule>
  </conditionalFormatting>
  <conditionalFormatting sqref="K45">
    <cfRule type="expression" dxfId="232" priority="210">
      <formula>$J$38=TRUE</formula>
    </cfRule>
  </conditionalFormatting>
  <conditionalFormatting sqref="K45">
    <cfRule type="expression" dxfId="231" priority="209">
      <formula>AND($J$45=TRUE,$K$45="")</formula>
    </cfRule>
  </conditionalFormatting>
  <conditionalFormatting sqref="L45">
    <cfRule type="expression" dxfId="230" priority="208">
      <formula>OR($J$43=TRUE,$J$44=TRUE,$J$45=TRUE,$J$46=TRUE)</formula>
    </cfRule>
  </conditionalFormatting>
  <conditionalFormatting sqref="L45">
    <cfRule type="expression" dxfId="229" priority="207">
      <formula>$J$38=TRUE</formula>
    </cfRule>
  </conditionalFormatting>
  <conditionalFormatting sqref="K47">
    <cfRule type="expression" dxfId="228" priority="206">
      <formula>$J$47&lt;&gt;""</formula>
    </cfRule>
  </conditionalFormatting>
  <conditionalFormatting sqref="K47">
    <cfRule type="expression" dxfId="227" priority="205">
      <formula>$J$38=TRUE</formula>
    </cfRule>
  </conditionalFormatting>
  <conditionalFormatting sqref="K47">
    <cfRule type="expression" dxfId="226" priority="204">
      <formula>AND($J$47&lt;&gt;"",$K$47="")</formula>
    </cfRule>
  </conditionalFormatting>
  <conditionalFormatting sqref="K48">
    <cfRule type="expression" dxfId="225" priority="203">
      <formula>$J$47&lt;&gt;""</formula>
    </cfRule>
  </conditionalFormatting>
  <conditionalFormatting sqref="K48">
    <cfRule type="expression" dxfId="224" priority="202">
      <formula>$J$38=TRUE</formula>
    </cfRule>
  </conditionalFormatting>
  <conditionalFormatting sqref="K48">
    <cfRule type="expression" dxfId="223" priority="201">
      <formula>AND($J$48&lt;&gt;"",$K$48="")</formula>
    </cfRule>
  </conditionalFormatting>
  <conditionalFormatting sqref="L47">
    <cfRule type="expression" dxfId="222" priority="200">
      <formula>$J$47&lt;&gt;""</formula>
    </cfRule>
  </conditionalFormatting>
  <conditionalFormatting sqref="L47">
    <cfRule type="expression" dxfId="221" priority="199">
      <formula>$J$38=TRUE</formula>
    </cfRule>
  </conditionalFormatting>
  <conditionalFormatting sqref="L48">
    <cfRule type="expression" dxfId="220" priority="198">
      <formula>$J$47&lt;&gt;""</formula>
    </cfRule>
  </conditionalFormatting>
  <conditionalFormatting sqref="L48">
    <cfRule type="expression" dxfId="219" priority="197">
      <formula>$J$38=TRUE</formula>
    </cfRule>
  </conditionalFormatting>
  <conditionalFormatting sqref="K54">
    <cfRule type="expression" dxfId="218" priority="196">
      <formula>OR($J$52=TRUE,$J$53=TRUE,$J$54=TRUE)</formula>
    </cfRule>
  </conditionalFormatting>
  <conditionalFormatting sqref="K54">
    <cfRule type="expression" dxfId="217" priority="195">
      <formula>OR($J$2=TRUE,$J$9=TRUE)</formula>
    </cfRule>
  </conditionalFormatting>
  <conditionalFormatting sqref="K54">
    <cfRule type="expression" dxfId="216" priority="194">
      <formula>AND($J$54=TRUE,$K$54="")</formula>
    </cfRule>
  </conditionalFormatting>
  <conditionalFormatting sqref="L54">
    <cfRule type="expression" dxfId="215" priority="193">
      <formula>OR($J$52=TRUE,$J$53=TRUE,$J$54=TRUE)</formula>
    </cfRule>
  </conditionalFormatting>
  <conditionalFormatting sqref="L54">
    <cfRule type="expression" dxfId="214" priority="192">
      <formula>OR($J$2=TRUE,$J$9=TRUE)</formula>
    </cfRule>
  </conditionalFormatting>
  <conditionalFormatting sqref="K58">
    <cfRule type="expression" dxfId="213" priority="191">
      <formula>OR($J$55=TRUE,$J$56=TRUE,$J$57=TRUE,$J$58=TRUE,$J$59=TRUE)</formula>
    </cfRule>
  </conditionalFormatting>
  <conditionalFormatting sqref="K58">
    <cfRule type="expression" dxfId="212" priority="190">
      <formula>OR($J$2=TRUE,$J$9=TRUE)</formula>
    </cfRule>
  </conditionalFormatting>
  <conditionalFormatting sqref="K58">
    <cfRule type="expression" dxfId="211" priority="189">
      <formula>AND($J$58=TRUE,$K$58="")</formula>
    </cfRule>
  </conditionalFormatting>
  <conditionalFormatting sqref="L58">
    <cfRule type="expression" dxfId="210" priority="188">
      <formula>OR($J$55=TRUE,$J$56=TRUE,$J$57=TRUE,$J$58=TRUE,$J$59=TRUE)</formula>
    </cfRule>
  </conditionalFormatting>
  <conditionalFormatting sqref="L58">
    <cfRule type="expression" dxfId="209" priority="187">
      <formula>OR($J$2=TRUE,$J$9=TRUE)</formula>
    </cfRule>
  </conditionalFormatting>
  <conditionalFormatting sqref="K62">
    <cfRule type="expression" dxfId="208" priority="184">
      <formula>OR($J$55=TRUE,$J$56=TRUE)</formula>
    </cfRule>
    <cfRule type="expression" dxfId="207" priority="186">
      <formula>OR($J$60=TRUE,$J$61=TRUE,$J$62=TRUE,$J$63=TRUE)</formula>
    </cfRule>
  </conditionalFormatting>
  <conditionalFormatting sqref="K62">
    <cfRule type="expression" dxfId="206" priority="185">
      <formula>OR($J$2=TRUE,$J$9=TRUE)</formula>
    </cfRule>
  </conditionalFormatting>
  <conditionalFormatting sqref="K62">
    <cfRule type="expression" dxfId="205" priority="183">
      <formula>AND($J$62=TRUE,$K$62="")</formula>
    </cfRule>
  </conditionalFormatting>
  <conditionalFormatting sqref="L62">
    <cfRule type="expression" dxfId="204" priority="180">
      <formula>OR($J$55=TRUE,$J$56=TRUE)</formula>
    </cfRule>
    <cfRule type="expression" dxfId="203" priority="182">
      <formula>OR($J$60=TRUE,$J$61=TRUE,$J$62=TRUE,$J$63=TRUE)</formula>
    </cfRule>
  </conditionalFormatting>
  <conditionalFormatting sqref="L62">
    <cfRule type="expression" dxfId="202" priority="181">
      <formula>OR($J$2=TRUE,$J$9=TRUE)</formula>
    </cfRule>
  </conditionalFormatting>
  <conditionalFormatting sqref="K64">
    <cfRule type="expression" dxfId="201" priority="179">
      <formula>OR($J$64=TRUE,$J$65=TRUE,$J$66=TRUE)</formula>
    </cfRule>
  </conditionalFormatting>
  <conditionalFormatting sqref="K64">
    <cfRule type="expression" dxfId="200" priority="178">
      <formula>OR($J$2=TRUE,$J$9=TRUE)</formula>
    </cfRule>
  </conditionalFormatting>
  <conditionalFormatting sqref="K64">
    <cfRule type="expression" dxfId="199" priority="177">
      <formula>AND($J$64=TRUE,$K$64="")</formula>
    </cfRule>
  </conditionalFormatting>
  <conditionalFormatting sqref="K69">
    <cfRule type="expression" dxfId="198" priority="176">
      <formula>OR($J$67=TRUE,$J$68=TRUE,$J$69=TRUE)</formula>
    </cfRule>
  </conditionalFormatting>
  <conditionalFormatting sqref="K69">
    <cfRule type="expression" dxfId="197" priority="175">
      <formula>OR($J$2=TRUE,$J$9=TRUE)</formula>
    </cfRule>
  </conditionalFormatting>
  <conditionalFormatting sqref="K69">
    <cfRule type="expression" dxfId="196" priority="174">
      <formula>AND($J$69=TRUE,$K$69="")</formula>
    </cfRule>
  </conditionalFormatting>
  <conditionalFormatting sqref="L69">
    <cfRule type="expression" dxfId="195" priority="173">
      <formula>OR($J$67=TRUE,$J$68=TRUE,$J$69=TRUE)</formula>
    </cfRule>
  </conditionalFormatting>
  <conditionalFormatting sqref="L69">
    <cfRule type="expression" dxfId="194" priority="172">
      <formula>OR($J$2=TRUE,$J$9=TRUE)</formula>
    </cfRule>
  </conditionalFormatting>
  <conditionalFormatting sqref="K71">
    <cfRule type="expression" dxfId="193" priority="171">
      <formula>OR($J$70=TRUE,$J$71=TRUE)</formula>
    </cfRule>
  </conditionalFormatting>
  <conditionalFormatting sqref="K71">
    <cfRule type="expression" dxfId="192" priority="170">
      <formula>OR($J$2=TRUE,$J$9=TRUE)</formula>
    </cfRule>
  </conditionalFormatting>
  <conditionalFormatting sqref="K71">
    <cfRule type="expression" dxfId="191" priority="169">
      <formula>AND($J$71=TRUE,$K$71="")</formula>
    </cfRule>
  </conditionalFormatting>
  <conditionalFormatting sqref="L71">
    <cfRule type="expression" dxfId="190" priority="168">
      <formula>OR($J$70=TRUE,$J$71=TRUE)</formula>
    </cfRule>
  </conditionalFormatting>
  <conditionalFormatting sqref="L71">
    <cfRule type="expression" dxfId="189" priority="167">
      <formula>OR($J$2=TRUE,$J$9=TRUE)</formula>
    </cfRule>
  </conditionalFormatting>
  <conditionalFormatting sqref="K84">
    <cfRule type="expression" dxfId="188" priority="166">
      <formula>OR($J$84=TRUE,$J$85=TRUE)</formula>
    </cfRule>
  </conditionalFormatting>
  <conditionalFormatting sqref="K84">
    <cfRule type="expression" dxfId="187" priority="165">
      <formula>OR($J$2=TRUE,$J$9=TRUE)</formula>
    </cfRule>
  </conditionalFormatting>
  <conditionalFormatting sqref="K84">
    <cfRule type="expression" dxfId="186" priority="164">
      <formula>AND($J$84=TRUE,$K$84="")</formula>
    </cfRule>
  </conditionalFormatting>
  <conditionalFormatting sqref="K88">
    <cfRule type="expression" dxfId="185" priority="162">
      <formula>OR($J$86=TRUE,$J$87=TRUE,$J$88=TRUE,$J$89=TRUE,$J$90=TRUE)</formula>
    </cfRule>
  </conditionalFormatting>
  <conditionalFormatting sqref="K88">
    <cfRule type="expression" dxfId="184" priority="161">
      <formula>OR($J$2=TRUE,$J$9=TRUE)</formula>
    </cfRule>
  </conditionalFormatting>
  <conditionalFormatting sqref="K88">
    <cfRule type="expression" dxfId="183" priority="160">
      <formula>AND($J$88=TRUE,$K$88="")</formula>
    </cfRule>
  </conditionalFormatting>
  <conditionalFormatting sqref="K88">
    <cfRule type="expression" dxfId="182" priority="163">
      <formula>AND($J$89=TRUE,#REF!="")</formula>
    </cfRule>
  </conditionalFormatting>
  <conditionalFormatting sqref="L88">
    <cfRule type="expression" dxfId="181" priority="159">
      <formula>OR($J$86=TRUE,$J$87=TRUE,$J$88=TRUE,$J$89=TRUE,$J$90=TRUE)</formula>
    </cfRule>
  </conditionalFormatting>
  <conditionalFormatting sqref="L88">
    <cfRule type="expression" dxfId="180" priority="158">
      <formula>OR($J$2=TRUE,$J$9=TRUE)</formula>
    </cfRule>
  </conditionalFormatting>
  <conditionalFormatting sqref="J91">
    <cfRule type="expression" dxfId="179" priority="155">
      <formula>OR($J$86=TRUE,$J$90=TRUE)</formula>
    </cfRule>
    <cfRule type="expression" dxfId="178" priority="157">
      <formula>$J$91&lt;&gt;""</formula>
    </cfRule>
  </conditionalFormatting>
  <conditionalFormatting sqref="J91">
    <cfRule type="expression" dxfId="177" priority="156">
      <formula>OR($J$2=TRUE,$J$9=TRUE)</formula>
    </cfRule>
  </conditionalFormatting>
  <conditionalFormatting sqref="K91">
    <cfRule type="expression" dxfId="176" priority="152">
      <formula>OR($J$86=TRUE,$J$90=TRUE)</formula>
    </cfRule>
    <cfRule type="expression" dxfId="175" priority="154">
      <formula>$J$91&lt;&gt;""</formula>
    </cfRule>
  </conditionalFormatting>
  <conditionalFormatting sqref="K91">
    <cfRule type="expression" dxfId="174" priority="153">
      <formula>OR($J$2=TRUE,$J$9=TRUE)</formula>
    </cfRule>
  </conditionalFormatting>
  <conditionalFormatting sqref="K91">
    <cfRule type="expression" dxfId="173" priority="151">
      <formula>AND($J$91&lt;&gt;"",$K$91="")</formula>
    </cfRule>
  </conditionalFormatting>
  <conditionalFormatting sqref="K92">
    <cfRule type="expression" dxfId="172" priority="150">
      <formula>OR($J$92=TRUE,$J$93=TRUE,$J$94=TRUE,$J$95=TRUE)</formula>
    </cfRule>
  </conditionalFormatting>
  <conditionalFormatting sqref="K92">
    <cfRule type="expression" dxfId="171" priority="149">
      <formula>AND($J$92=TRUE,$K$92="")</formula>
    </cfRule>
  </conditionalFormatting>
  <conditionalFormatting sqref="K99">
    <cfRule type="expression" dxfId="170" priority="148">
      <formula>OR($J$96=TRUE,$J$97=TRUE,$J$98=TRUE,$J$99=TRUE)</formula>
    </cfRule>
  </conditionalFormatting>
  <conditionalFormatting sqref="K99">
    <cfRule type="expression" dxfId="169" priority="147">
      <formula>AND($J$99=TRUE,$K$99="")</formula>
    </cfRule>
  </conditionalFormatting>
  <conditionalFormatting sqref="L99">
    <cfRule type="expression" dxfId="168" priority="146">
      <formula>OR($J$96=TRUE,$J$97=TRUE,$J$98=TRUE,$J$99=TRUE)</formula>
    </cfRule>
  </conditionalFormatting>
  <conditionalFormatting sqref="K100">
    <cfRule type="expression" dxfId="167" priority="145">
      <formula>OR($J$100=TRUE,$J$101=TRUE,$J$102=TRUE,$J$103=TRUE)</formula>
    </cfRule>
  </conditionalFormatting>
  <conditionalFormatting sqref="K100">
    <cfRule type="expression" dxfId="166" priority="144">
      <formula>AND($J$100=TRUE,$K$100="")</formula>
    </cfRule>
  </conditionalFormatting>
  <conditionalFormatting sqref="L100">
    <cfRule type="expression" dxfId="165" priority="143">
      <formula>OR($J$100=TRUE,$J$101=TRUE,$J$102=TRUE,$J$103=TRUE)</formula>
    </cfRule>
  </conditionalFormatting>
  <conditionalFormatting sqref="K105">
    <cfRule type="expression" dxfId="164" priority="142">
      <formula>OR($J$104=TRUE,$J$105=TRUE,$J$106=TRUE)</formula>
    </cfRule>
  </conditionalFormatting>
  <conditionalFormatting sqref="K105">
    <cfRule type="expression" dxfId="163" priority="141">
      <formula>AND($J$105=TRUE,$K$105="")</formula>
    </cfRule>
  </conditionalFormatting>
  <conditionalFormatting sqref="L105">
    <cfRule type="expression" dxfId="162" priority="140">
      <formula>OR($J$104=TRUE,$J$105=TRUE,$J$106=TRUE)</formula>
    </cfRule>
  </conditionalFormatting>
  <conditionalFormatting sqref="J113">
    <cfRule type="expression" dxfId="161" priority="137">
      <formula>$J$113&lt;&gt;""</formula>
    </cfRule>
    <cfRule type="expression" dxfId="160" priority="138">
      <formula>OR($J$104=TRUE,$J$106=TRUE)</formula>
    </cfRule>
    <cfRule type="expression" dxfId="159" priority="139">
      <formula>OR($J$107=TRUE,$J$108=TRUE,$J$109=TRUE,$J$110=TRUE,$J$111=TRUE,$J$112=TRUE,$J$113=TRUE)</formula>
    </cfRule>
  </conditionalFormatting>
  <conditionalFormatting sqref="K113">
    <cfRule type="expression" dxfId="158" priority="136">
      <formula>OR($J$104=TRUE,$J$105=TRUE,$J$106=TRUE)</formula>
    </cfRule>
  </conditionalFormatting>
  <conditionalFormatting sqref="K113">
    <cfRule type="expression" dxfId="157" priority="135">
      <formula>AND($J$105=TRUE,$K$105="")</formula>
    </cfRule>
  </conditionalFormatting>
  <conditionalFormatting sqref="K114">
    <cfRule type="expression" dxfId="156" priority="134">
      <formula>OR($J$114=TRUE,$J$115=TRUE,$J$116=TRUE,$J$117=TRUE,$J$118=TRUE)</formula>
    </cfRule>
  </conditionalFormatting>
  <conditionalFormatting sqref="K114">
    <cfRule type="expression" dxfId="155" priority="133">
      <formula>OR($J$2=TRUE,$J$9=TRUE)</formula>
    </cfRule>
  </conditionalFormatting>
  <conditionalFormatting sqref="K114">
    <cfRule type="expression" dxfId="154" priority="132">
      <formula>AND($J$114=TRUE,$K$114="")</formula>
    </cfRule>
  </conditionalFormatting>
  <conditionalFormatting sqref="L114">
    <cfRule type="expression" dxfId="153" priority="131">
      <formula>OR($J$114=TRUE,$J$115=TRUE,$J$116=TRUE,$J$117=TRUE,$J$118=TRUE)</formula>
    </cfRule>
  </conditionalFormatting>
  <conditionalFormatting sqref="L114">
    <cfRule type="expression" dxfId="152" priority="130">
      <formula>OR($J$2=TRUE,$J$9=TRUE)</formula>
    </cfRule>
  </conditionalFormatting>
  <conditionalFormatting sqref="K119">
    <cfRule type="expression" dxfId="151" priority="129">
      <formula>OR($J$119=TRUE,$J$120=TRUE,$J$121=TRUE,$J$122=TRUE,$J$123=TRUE)</formula>
    </cfRule>
  </conditionalFormatting>
  <conditionalFormatting sqref="K119">
    <cfRule type="expression" dxfId="150" priority="128">
      <formula>OR($J$2=TRUE,$J$9=TRUE)</formula>
    </cfRule>
  </conditionalFormatting>
  <conditionalFormatting sqref="K119">
    <cfRule type="expression" dxfId="149" priority="127">
      <formula>AND($J$119=TRUE,$K$119="")</formula>
    </cfRule>
  </conditionalFormatting>
  <conditionalFormatting sqref="L119">
    <cfRule type="expression" dxfId="148" priority="126">
      <formula>OR($J$119=TRUE,$J$120=TRUE,$J$121=TRUE,$J$122=TRUE,$J$123=TRUE)</formula>
    </cfRule>
  </conditionalFormatting>
  <conditionalFormatting sqref="L119">
    <cfRule type="expression" dxfId="147" priority="125">
      <formula>OR($J$2=TRUE,$J$9=TRUE)</formula>
    </cfRule>
  </conditionalFormatting>
  <conditionalFormatting sqref="K124">
    <cfRule type="expression" dxfId="146" priority="124">
      <formula>OR($J$124=TRUE,$J$125=TRUE,$J$126=TRUE,$J$127=TRUE,$J$128=TRUE)</formula>
    </cfRule>
  </conditionalFormatting>
  <conditionalFormatting sqref="K124">
    <cfRule type="expression" dxfId="145" priority="123">
      <formula>OR($J$2=TRUE,$J$9=TRUE)</formula>
    </cfRule>
  </conditionalFormatting>
  <conditionalFormatting sqref="K124">
    <cfRule type="expression" dxfId="144" priority="122">
      <formula>AND($J$124=TRUE,$K$124="")</formula>
    </cfRule>
  </conditionalFormatting>
  <conditionalFormatting sqref="K124">
    <cfRule type="expression" dxfId="143" priority="121">
      <formula>OR($J$119=TRUE,$J$120=TRUE,$J$121=TRUE,$J$122=TRUE,$J$123=TRUE)</formula>
    </cfRule>
  </conditionalFormatting>
  <conditionalFormatting sqref="K124">
    <cfRule type="expression" dxfId="142" priority="120">
      <formula>AND($J$119=TRUE,$K$119="")</formula>
    </cfRule>
  </conditionalFormatting>
  <conditionalFormatting sqref="L124">
    <cfRule type="expression" dxfId="141" priority="119">
      <formula>OR($J$124=TRUE,$J$125=TRUE,$J$126=TRUE,$J$127=TRUE,$J$128=TRUE)</formula>
    </cfRule>
  </conditionalFormatting>
  <conditionalFormatting sqref="L124">
    <cfRule type="expression" dxfId="140" priority="118">
      <formula>OR($J$2=TRUE,$J$9=TRUE)</formula>
    </cfRule>
  </conditionalFormatting>
  <conditionalFormatting sqref="L124">
    <cfRule type="expression" dxfId="139" priority="117">
      <formula>OR($J$119=TRUE,$J$120=TRUE,$J$121=TRUE,$J$122=TRUE,$J$123=TRUE)</formula>
    </cfRule>
  </conditionalFormatting>
  <conditionalFormatting sqref="K129">
    <cfRule type="expression" dxfId="138" priority="116">
      <formula>OR($J$129=TRUE,$J$130=TRUE,$J$131=TRUE,$J$132=TRUE,$J$133=TRUE)</formula>
    </cfRule>
  </conditionalFormatting>
  <conditionalFormatting sqref="K129">
    <cfRule type="expression" dxfId="137" priority="115">
      <formula>OR($J$2=TRUE,$J$9=TRUE)</formula>
    </cfRule>
  </conditionalFormatting>
  <conditionalFormatting sqref="K129">
    <cfRule type="expression" dxfId="136" priority="114">
      <formula>AND($J$129=TRUE,$K$129="")</formula>
    </cfRule>
  </conditionalFormatting>
  <conditionalFormatting sqref="K129">
    <cfRule type="expression" dxfId="135" priority="113">
      <formula>OR($J$124=TRUE,$J$125=TRUE,$J$126=TRUE,$J$127=TRUE,$J$128=TRUE)</formula>
    </cfRule>
  </conditionalFormatting>
  <conditionalFormatting sqref="K129">
    <cfRule type="expression" dxfId="134" priority="112">
      <formula>AND($J$124=TRUE,$K$124="")</formula>
    </cfRule>
  </conditionalFormatting>
  <conditionalFormatting sqref="K129">
    <cfRule type="expression" dxfId="133" priority="111">
      <formula>OR($J$119=TRUE,$J$120=TRUE,$J$121=TRUE,$J$122=TRUE,$J$123=TRUE)</formula>
    </cfRule>
  </conditionalFormatting>
  <conditionalFormatting sqref="K129">
    <cfRule type="expression" dxfId="132" priority="110">
      <formula>AND($J$119=TRUE,$K$119="")</formula>
    </cfRule>
  </conditionalFormatting>
  <conditionalFormatting sqref="L129">
    <cfRule type="expression" dxfId="131" priority="109">
      <formula>OR($J$129=TRUE,$J$130=TRUE,$J$131=TRUE,$J$132=TRUE,$J$133=TRUE)</formula>
    </cfRule>
  </conditionalFormatting>
  <conditionalFormatting sqref="L129">
    <cfRule type="expression" dxfId="130" priority="108">
      <formula>OR($J$2=TRUE,$J$9=TRUE)</formula>
    </cfRule>
  </conditionalFormatting>
  <conditionalFormatting sqref="L129">
    <cfRule type="expression" dxfId="129" priority="107">
      <formula>OR($J$124=TRUE,$J$125=TRUE,$J$126=TRUE,$J$127=TRUE,$J$128=TRUE)</formula>
    </cfRule>
  </conditionalFormatting>
  <conditionalFormatting sqref="L129">
    <cfRule type="expression" dxfId="128" priority="106">
      <formula>OR($J$119=TRUE,$J$120=TRUE,$J$121=TRUE,$J$122=TRUE,$J$123=TRUE)</formula>
    </cfRule>
  </conditionalFormatting>
  <conditionalFormatting sqref="K134">
    <cfRule type="expression" dxfId="127" priority="105">
      <formula>OR($J$134=TRUE,$J$135=TRUE,$J$136=TRUE,$J$137=TRUE,$J$138=TRUE)</formula>
    </cfRule>
  </conditionalFormatting>
  <conditionalFormatting sqref="K134">
    <cfRule type="expression" dxfId="126" priority="104">
      <formula>OR($J$2=TRUE,$J$9=TRUE)</formula>
    </cfRule>
  </conditionalFormatting>
  <conditionalFormatting sqref="K134">
    <cfRule type="expression" dxfId="125" priority="103">
      <formula>AND($J$134=TRUE,$K$134="")</formula>
    </cfRule>
  </conditionalFormatting>
  <conditionalFormatting sqref="K134">
    <cfRule type="expression" dxfId="124" priority="102">
      <formula>OR($J$129=TRUE,$J$130=TRUE,$J$131=TRUE,$J$132=TRUE,$J$133=TRUE)</formula>
    </cfRule>
  </conditionalFormatting>
  <conditionalFormatting sqref="K134">
    <cfRule type="expression" dxfId="123" priority="101">
      <formula>AND($J$129=TRUE,$K$129="")</formula>
    </cfRule>
  </conditionalFormatting>
  <conditionalFormatting sqref="K134">
    <cfRule type="expression" dxfId="122" priority="100">
      <formula>OR($J$124=TRUE,$J$125=TRUE,$J$126=TRUE,$J$127=TRUE,$J$128=TRUE)</formula>
    </cfRule>
  </conditionalFormatting>
  <conditionalFormatting sqref="K134">
    <cfRule type="expression" dxfId="121" priority="99">
      <formula>AND($J$124=TRUE,$K$124="")</formula>
    </cfRule>
  </conditionalFormatting>
  <conditionalFormatting sqref="K134">
    <cfRule type="expression" dxfId="120" priority="98">
      <formula>OR($J$119=TRUE,$J$120=TRUE,$J$121=TRUE,$J$122=TRUE,$J$123=TRUE)</formula>
    </cfRule>
  </conditionalFormatting>
  <conditionalFormatting sqref="K134">
    <cfRule type="expression" dxfId="119" priority="97">
      <formula>AND($J$119=TRUE,$K$119="")</formula>
    </cfRule>
  </conditionalFormatting>
  <conditionalFormatting sqref="L134">
    <cfRule type="expression" dxfId="118" priority="96">
      <formula>OR($J$134=TRUE,$J$135=TRUE,$J$136=TRUE,$J$137=TRUE,$J$138=TRUE)</formula>
    </cfRule>
  </conditionalFormatting>
  <conditionalFormatting sqref="L134">
    <cfRule type="expression" dxfId="117" priority="95">
      <formula>OR($J$2=TRUE,$J$9=TRUE)</formula>
    </cfRule>
  </conditionalFormatting>
  <conditionalFormatting sqref="L134">
    <cfRule type="expression" dxfId="116" priority="94">
      <formula>OR($J$129=TRUE,$J$130=TRUE,$J$131=TRUE,$J$132=TRUE,$J$133=TRUE)</formula>
    </cfRule>
  </conditionalFormatting>
  <conditionalFormatting sqref="L134">
    <cfRule type="expression" dxfId="115" priority="93">
      <formula>OR($J$124=TRUE,$J$125=TRUE,$J$126=TRUE,$J$127=TRUE,$J$128=TRUE)</formula>
    </cfRule>
  </conditionalFormatting>
  <conditionalFormatting sqref="L134">
    <cfRule type="expression" dxfId="114" priority="92">
      <formula>OR($J$119=TRUE,$J$120=TRUE,$J$121=TRUE,$J$122=TRUE,$J$123=TRUE)</formula>
    </cfRule>
  </conditionalFormatting>
  <conditionalFormatting sqref="J139">
    <cfRule type="expression" dxfId="113" priority="91">
      <formula>$J$139&lt;&gt;""</formula>
    </cfRule>
  </conditionalFormatting>
  <conditionalFormatting sqref="J139">
    <cfRule type="expression" dxfId="112" priority="90">
      <formula>OR($J$2=TRUE,$J$9=TRUE)</formula>
    </cfRule>
  </conditionalFormatting>
  <conditionalFormatting sqref="K139">
    <cfRule type="expression" dxfId="111" priority="89">
      <formula>$J$139&lt;&gt;""</formula>
    </cfRule>
  </conditionalFormatting>
  <conditionalFormatting sqref="K139">
    <cfRule type="expression" dxfId="110" priority="88">
      <formula>OR($J$2=TRUE,$J$9=TRUE)</formula>
    </cfRule>
  </conditionalFormatting>
  <conditionalFormatting sqref="K139">
    <cfRule type="expression" dxfId="109" priority="86">
      <formula>AND($J$139&lt;&gt;"",$K$139="")</formula>
    </cfRule>
    <cfRule type="expression" dxfId="108" priority="87">
      <formula>AND($J$139&lt;&gt;"",$K$139="")</formula>
    </cfRule>
  </conditionalFormatting>
  <conditionalFormatting sqref="K140">
    <cfRule type="expression" dxfId="107" priority="85">
      <formula>OR($J$140=TRUE,$J$141=TRUE,$J$142=TRUE,$J$143=TRUE,$J$144=TRUE)</formula>
    </cfRule>
  </conditionalFormatting>
  <conditionalFormatting sqref="K140">
    <cfRule type="expression" dxfId="106" priority="84">
      <formula>OR($J$2=TRUE,$J$9=TRUE)</formula>
    </cfRule>
  </conditionalFormatting>
  <conditionalFormatting sqref="K140">
    <cfRule type="expression" dxfId="105" priority="83">
      <formula>AND($J$140=TRUE,$K$140="")</formula>
    </cfRule>
  </conditionalFormatting>
  <conditionalFormatting sqref="K140">
    <cfRule type="expression" dxfId="104" priority="81">
      <formula>AND($J$139&lt;&gt;"",$K$139="")</formula>
    </cfRule>
    <cfRule type="expression" dxfId="103" priority="82">
      <formula>AND($J$139&lt;&gt;"",$K$139="")</formula>
    </cfRule>
  </conditionalFormatting>
  <conditionalFormatting sqref="K140">
    <cfRule type="expression" dxfId="102" priority="80">
      <formula>$J$139&lt;&gt;""</formula>
    </cfRule>
  </conditionalFormatting>
  <conditionalFormatting sqref="L140">
    <cfRule type="expression" dxfId="101" priority="79">
      <formula>OR($J$140=TRUE,$J$141=TRUE,$J$142=TRUE,$J$143=TRUE,$J$144=TRUE)</formula>
    </cfRule>
  </conditionalFormatting>
  <conditionalFormatting sqref="L140">
    <cfRule type="expression" dxfId="100" priority="78">
      <formula>OR($J$2=TRUE,$J$9=TRUE)</formula>
    </cfRule>
  </conditionalFormatting>
  <conditionalFormatting sqref="K148">
    <cfRule type="expression" dxfId="99" priority="77">
      <formula>OR($J$145=TRUE,$J$146=TRUE,$J$147=TRUE,$J$148=TRUE,$J$149=TRUE)</formula>
    </cfRule>
  </conditionalFormatting>
  <conditionalFormatting sqref="K148">
    <cfRule type="expression" dxfId="98" priority="76">
      <formula>OR($J$2=TRUE,$J$9=TRUE)</formula>
    </cfRule>
  </conditionalFormatting>
  <conditionalFormatting sqref="K148">
    <cfRule type="expression" dxfId="97" priority="75">
      <formula>AND($J$148=TRUE,$K$148="")</formula>
    </cfRule>
  </conditionalFormatting>
  <conditionalFormatting sqref="L148">
    <cfRule type="expression" dxfId="96" priority="74">
      <formula>OR($J$145=TRUE,$J$146=TRUE,$J$147=TRUE,$J$148=TRUE,$J$149=TRUE)</formula>
    </cfRule>
  </conditionalFormatting>
  <conditionalFormatting sqref="L148">
    <cfRule type="expression" dxfId="95" priority="73">
      <formula>OR($J$2=TRUE,$J$9=TRUE)</formula>
    </cfRule>
  </conditionalFormatting>
  <conditionalFormatting sqref="L148">
    <cfRule type="expression" dxfId="94" priority="72">
      <formula>$J$139&lt;&gt;""</formula>
    </cfRule>
  </conditionalFormatting>
  <conditionalFormatting sqref="K154">
    <cfRule type="expression" dxfId="93" priority="71">
      <formula>OR($J$150=TRUE,$J$151=TRUE,$J$152=TRUE,$J$153=TRUE,$J$154=TRUE)</formula>
    </cfRule>
  </conditionalFormatting>
  <conditionalFormatting sqref="K154">
    <cfRule type="expression" dxfId="92" priority="70">
      <formula>OR($J$2=TRUE,$J$9=TRUE)</formula>
    </cfRule>
  </conditionalFormatting>
  <conditionalFormatting sqref="K154">
    <cfRule type="expression" dxfId="91" priority="69">
      <formula>AND($J$154=TRUE,$K$154="")</formula>
    </cfRule>
  </conditionalFormatting>
  <conditionalFormatting sqref="L154">
    <cfRule type="expression" dxfId="90" priority="68">
      <formula>OR($J$150=TRUE,$J$151=TRUE,$J$152=TRUE,$J$153=TRUE,$J$154=TRUE)</formula>
    </cfRule>
  </conditionalFormatting>
  <conditionalFormatting sqref="L154">
    <cfRule type="expression" dxfId="89" priority="67">
      <formula>OR($J$2=TRUE,$J$9=TRUE)</formula>
    </cfRule>
  </conditionalFormatting>
  <conditionalFormatting sqref="J155">
    <cfRule type="expression" dxfId="88" priority="66">
      <formula>$J$155&lt;&gt;""</formula>
    </cfRule>
  </conditionalFormatting>
  <conditionalFormatting sqref="J155">
    <cfRule type="expression" dxfId="87" priority="65">
      <formula>OR($J$2=TRUE,$J$9=TRUE)</formula>
    </cfRule>
  </conditionalFormatting>
  <conditionalFormatting sqref="K155">
    <cfRule type="expression" dxfId="86" priority="64">
      <formula>$J$155&lt;&gt;""</formula>
    </cfRule>
  </conditionalFormatting>
  <conditionalFormatting sqref="K155">
    <cfRule type="expression" dxfId="85" priority="63">
      <formula>OR($J$2=TRUE,$J$9=TRUE)</formula>
    </cfRule>
  </conditionalFormatting>
  <conditionalFormatting sqref="K155">
    <cfRule type="expression" dxfId="84" priority="62">
      <formula>AND($J$155&lt;&gt;"",$K$155="")</formula>
    </cfRule>
  </conditionalFormatting>
  <conditionalFormatting sqref="K158">
    <cfRule type="expression" dxfId="83" priority="61">
      <formula>OR($J$156=TRUE,$J$157=TRUE,$J$158=TRUE,$J$159=TRUE,$J$160=TRUE)</formula>
    </cfRule>
  </conditionalFormatting>
  <conditionalFormatting sqref="K158">
    <cfRule type="expression" dxfId="82" priority="60">
      <formula>AND($J$158=TRUE,$K$158="")</formula>
    </cfRule>
  </conditionalFormatting>
  <conditionalFormatting sqref="K158">
    <cfRule type="expression" dxfId="81" priority="59">
      <formula>AND($J$159=TRUE,$K$159="")</formula>
    </cfRule>
  </conditionalFormatting>
  <conditionalFormatting sqref="L158">
    <cfRule type="expression" dxfId="80" priority="58">
      <formula>OR($J$156=TRUE,$J$157=TRUE,$J$158=TRUE,$J$159=TRUE,$J$160=TRUE)</formula>
    </cfRule>
  </conditionalFormatting>
  <conditionalFormatting sqref="J162">
    <cfRule type="expression" dxfId="79" priority="51">
      <formula>$J$160=TRUE</formula>
    </cfRule>
  </conditionalFormatting>
  <conditionalFormatting sqref="J163">
    <cfRule type="expression" dxfId="78" priority="50">
      <formula>$J$160=TRUE</formula>
    </cfRule>
  </conditionalFormatting>
  <conditionalFormatting sqref="K162">
    <cfRule type="expression" dxfId="77" priority="49">
      <formula>$J$162&lt;&gt;""</formula>
    </cfRule>
  </conditionalFormatting>
  <conditionalFormatting sqref="K162">
    <cfRule type="expression" dxfId="76" priority="48">
      <formula>AND($J$162&lt;&gt;"",$K$162="")</formula>
    </cfRule>
  </conditionalFormatting>
  <conditionalFormatting sqref="K162">
    <cfRule type="expression" dxfId="75" priority="47">
      <formula>$J$160=TRUE</formula>
    </cfRule>
  </conditionalFormatting>
  <conditionalFormatting sqref="K163">
    <cfRule type="expression" dxfId="74" priority="46">
      <formula>$J$162&lt;&gt;""</formula>
    </cfRule>
  </conditionalFormatting>
  <conditionalFormatting sqref="K163">
    <cfRule type="expression" dxfId="73" priority="45">
      <formula>AND($J$162&lt;&gt;"",$K$162="")</formula>
    </cfRule>
  </conditionalFormatting>
  <conditionalFormatting sqref="K163">
    <cfRule type="expression" dxfId="72" priority="44">
      <formula>$J$160=TRUE</formula>
    </cfRule>
  </conditionalFormatting>
  <conditionalFormatting sqref="K167">
    <cfRule type="expression" dxfId="71" priority="43">
      <formula>OR($J$164=TRUE,$J$165=TRUE,$J$166=TRUE,$J$167=TRUE,$J$168=TRUE)</formula>
    </cfRule>
  </conditionalFormatting>
  <conditionalFormatting sqref="K167">
    <cfRule type="expression" dxfId="70" priority="42">
      <formula>AND($J$167=TRUE,$K$167="")</formula>
    </cfRule>
  </conditionalFormatting>
  <conditionalFormatting sqref="K167">
    <cfRule type="expression" dxfId="69" priority="41">
      <formula>AND($J$164=TRUE,$K$164="")</formula>
    </cfRule>
  </conditionalFormatting>
  <conditionalFormatting sqref="L167">
    <cfRule type="expression" dxfId="68" priority="40">
      <formula>OR($J$164=TRUE,$J$165=TRUE,$J$166=TRUE,$J$167=TRUE,$J$168=TRUE)</formula>
    </cfRule>
  </conditionalFormatting>
  <conditionalFormatting sqref="J170">
    <cfRule type="expression" dxfId="67" priority="39">
      <formula>$J$170&lt;&gt;""</formula>
    </cfRule>
  </conditionalFormatting>
  <conditionalFormatting sqref="J170">
    <cfRule type="expression" dxfId="66" priority="38">
      <formula>$J$168=TRUE</formula>
    </cfRule>
  </conditionalFormatting>
  <conditionalFormatting sqref="K170">
    <cfRule type="expression" dxfId="65" priority="37">
      <formula>$J$170&lt;&gt;""</formula>
    </cfRule>
  </conditionalFormatting>
  <conditionalFormatting sqref="K170">
    <cfRule type="expression" dxfId="64" priority="36">
      <formula>AND($J$170&lt;&gt;"",$K$170="")</formula>
    </cfRule>
  </conditionalFormatting>
  <conditionalFormatting sqref="K170">
    <cfRule type="expression" dxfId="63" priority="35">
      <formula>$J$168=TRUE</formula>
    </cfRule>
  </conditionalFormatting>
  <conditionalFormatting sqref="L170">
    <cfRule type="expression" dxfId="62" priority="34">
      <formula>$J$170&lt;&gt;""</formula>
    </cfRule>
  </conditionalFormatting>
  <conditionalFormatting sqref="L170">
    <cfRule type="expression" dxfId="61" priority="33">
      <formula>$J$168=TRUE</formula>
    </cfRule>
  </conditionalFormatting>
  <conditionalFormatting sqref="J171">
    <cfRule type="expression" dxfId="60" priority="30">
      <formula>$J$164=TRUE</formula>
    </cfRule>
    <cfRule type="expression" dxfId="59" priority="32">
      <formula>$J$171&lt;&gt;""</formula>
    </cfRule>
  </conditionalFormatting>
  <conditionalFormatting sqref="J171">
    <cfRule type="expression" dxfId="58" priority="31">
      <formula>$J$168=TRUE</formula>
    </cfRule>
  </conditionalFormatting>
  <conditionalFormatting sqref="K171">
    <cfRule type="expression" dxfId="57" priority="26">
      <formula>$J$164=TRUE</formula>
    </cfRule>
    <cfRule type="expression" dxfId="56" priority="29">
      <formula>$J$171&lt;&gt;""</formula>
    </cfRule>
  </conditionalFormatting>
  <conditionalFormatting sqref="K171">
    <cfRule type="expression" dxfId="55" priority="28">
      <formula>AND($J$171&lt;&gt;"",$K$171="")</formula>
    </cfRule>
  </conditionalFormatting>
  <conditionalFormatting sqref="K171">
    <cfRule type="expression" dxfId="54" priority="27">
      <formula>$J$168=TRUE</formula>
    </cfRule>
  </conditionalFormatting>
  <conditionalFormatting sqref="K175">
    <cfRule type="expression" dxfId="53" priority="25">
      <formula>OR($J$172=TRUE,$J$173=TRUE,$J$174=TRUE,$J$175=TRUE)</formula>
    </cfRule>
  </conditionalFormatting>
  <conditionalFormatting sqref="K175">
    <cfRule type="expression" dxfId="52" priority="24">
      <formula>AND($J$175=TRUE,$K$175="")</formula>
    </cfRule>
  </conditionalFormatting>
  <conditionalFormatting sqref="L175">
    <cfRule type="expression" dxfId="51" priority="23">
      <formula>OR($J$172=TRUE,$J$173=TRUE,$J$174=TRUE,$J$175=TRUE)</formula>
    </cfRule>
  </conditionalFormatting>
  <conditionalFormatting sqref="K179">
    <cfRule type="expression" dxfId="50" priority="22">
      <formula>OR($J$176=TRUE,$J$177=TRUE,$J$178=TRUE,$J$179=TRUE)</formula>
    </cfRule>
  </conditionalFormatting>
  <conditionalFormatting sqref="K179">
    <cfRule type="expression" dxfId="49" priority="21">
      <formula>AND($J$179=TRUE,$K$179="")</formula>
    </cfRule>
  </conditionalFormatting>
  <conditionalFormatting sqref="L179">
    <cfRule type="expression" dxfId="48" priority="20">
      <formula>OR($J$172=TRUE,$J$173=TRUE,$J$174=TRUE,$J$175=TRUE)</formula>
    </cfRule>
  </conditionalFormatting>
  <conditionalFormatting sqref="K181">
    <cfRule type="expression" dxfId="47" priority="19">
      <formula>OR($J$180=TRUE,$J$181=TRUE,$J$182=TRUE)</formula>
    </cfRule>
  </conditionalFormatting>
  <conditionalFormatting sqref="K181">
    <cfRule type="expression" dxfId="46" priority="18">
      <formula>AND($J$181=TRUE,$K$181="")</formula>
    </cfRule>
  </conditionalFormatting>
  <conditionalFormatting sqref="L181">
    <cfRule type="expression" dxfId="45" priority="17">
      <formula>OR($J$180=TRUE,$J$181=TRUE,$J$182=TRUE)</formula>
    </cfRule>
  </conditionalFormatting>
  <conditionalFormatting sqref="K183">
    <cfRule type="expression" dxfId="44" priority="15">
      <formula>OR($J$180=TRUE,$J$182=TRUE)</formula>
    </cfRule>
    <cfRule type="expression" dxfId="43" priority="16">
      <formula>OR($J$183=TRUE,$J$184=TRUE,$J$185=TRUE)</formula>
    </cfRule>
  </conditionalFormatting>
  <conditionalFormatting sqref="K183">
    <cfRule type="expression" dxfId="42" priority="14">
      <formula>AND($J$183=TRUE,$K$183="")</formula>
    </cfRule>
  </conditionalFormatting>
  <conditionalFormatting sqref="L183">
    <cfRule type="expression" dxfId="41" priority="12">
      <formula>OR($J$180=TRUE,$J$182=TRUE)</formula>
    </cfRule>
    <cfRule type="expression" dxfId="40" priority="13">
      <formula>OR($J$183=TRUE,$J$184=TRUE,$J$185=TRUE)</formula>
    </cfRule>
  </conditionalFormatting>
  <conditionalFormatting sqref="K189">
    <cfRule type="expression" dxfId="39" priority="11">
      <formula>OR($J$186=TRUE,$J$187=TRUE,$J$188=TRUE,$J$189=TRUE,$J$190=TRUE)</formula>
    </cfRule>
  </conditionalFormatting>
  <conditionalFormatting sqref="K189">
    <cfRule type="expression" dxfId="38" priority="10">
      <formula>AND($J$189=TRUE,$K$189="")</formula>
    </cfRule>
  </conditionalFormatting>
  <conditionalFormatting sqref="L189">
    <cfRule type="expression" dxfId="37" priority="9">
      <formula>OR($J$186=TRUE,$J$187=TRUE,$J$188=TRUE,$J$189=TRUE,$J$190=TRUE)</formula>
    </cfRule>
  </conditionalFormatting>
  <conditionalFormatting sqref="K196">
    <cfRule type="expression" dxfId="36" priority="8">
      <formula>OR($J$191=TRUE,$J$192=TRUE,$J$193=TRUE,$J$194=TRUE,$J$195=TRUE)</formula>
    </cfRule>
  </conditionalFormatting>
  <conditionalFormatting sqref="K196">
    <cfRule type="expression" dxfId="35" priority="7">
      <formula>AND($J$195=TRUE,$K$195="")</formula>
    </cfRule>
  </conditionalFormatting>
  <conditionalFormatting sqref="L196">
    <cfRule type="expression" dxfId="34" priority="6">
      <formula>OR($J$191=TRUE,$J$192=TRUE,$J$193=TRUE,$J$194=TRUE,$J$195=TRUE)</formula>
    </cfRule>
  </conditionalFormatting>
  <conditionalFormatting sqref="J198">
    <cfRule type="expression" dxfId="33" priority="5">
      <formula>$J$197&lt;&gt;""</formula>
    </cfRule>
  </conditionalFormatting>
  <conditionalFormatting sqref="K198">
    <cfRule type="expression" dxfId="32" priority="4">
      <formula>$J$197&lt;&gt;""</formula>
    </cfRule>
  </conditionalFormatting>
  <conditionalFormatting sqref="J191">
    <cfRule type="expression" dxfId="31" priority="2">
      <formula>OR($J$190=TRUE,$J$195=TRUE)</formula>
    </cfRule>
    <cfRule type="expression" dxfId="30" priority="3">
      <formula>$J$196&lt;&gt;""</formula>
    </cfRule>
  </conditionalFormatting>
  <conditionalFormatting sqref="K191">
    <cfRule type="expression" dxfId="29" priority="1">
      <formula>$J$197&lt;&gt;""</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2" zoomScale="70" zoomScaleNormal="70" workbookViewId="0">
      <selection activeCell="G87" sqref="G87"/>
    </sheetView>
  </sheetViews>
  <sheetFormatPr defaultColWidth="9.109375" defaultRowHeight="13.2" x14ac:dyDescent="0.25"/>
  <cols>
    <col min="1" max="1" width="26.44140625" style="113" customWidth="1"/>
    <col min="2" max="3" width="16.6640625" style="113" customWidth="1"/>
    <col min="4" max="4" width="16.6640625" style="114" customWidth="1"/>
    <col min="5" max="5" width="11.109375" style="115" customWidth="1"/>
    <col min="6" max="6" width="16.33203125" style="115" customWidth="1"/>
    <col min="7" max="16384" width="9.109375" style="115"/>
  </cols>
  <sheetData>
    <row r="1" spans="1:6" x14ac:dyDescent="0.25">
      <c r="A1" s="113" t="s">
        <v>421</v>
      </c>
      <c r="B1" s="113" t="s">
        <v>81</v>
      </c>
      <c r="C1" s="113" t="s">
        <v>82</v>
      </c>
      <c r="D1" s="114" t="s">
        <v>57</v>
      </c>
      <c r="E1" s="115" t="s">
        <v>422</v>
      </c>
      <c r="F1" s="115" t="s">
        <v>423</v>
      </c>
    </row>
    <row r="2" spans="1:6" ht="26.4" x14ac:dyDescent="0.25">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5.6" x14ac:dyDescent="0.25">
      <c r="A3" s="116" t="s">
        <v>106</v>
      </c>
      <c r="B3" s="116" t="s">
        <v>104</v>
      </c>
      <c r="C3" s="116" t="s">
        <v>105</v>
      </c>
      <c r="D3" s="117" t="s">
        <v>417</v>
      </c>
      <c r="E3" s="118">
        <f>IF(F3="pole asjakohane","",3)</f>
        <v>3</v>
      </c>
      <c r="F3" s="118">
        <f>IF(Hindamistabel!J10=TRUE,0,IF(Hindamistabel!J11=TRUE,1,IF(Hindamistabel!J12=TRUE,2,IF(Hindamistabel!J13=TRUE,3,IF(Hindamistabel!J14=TRUE,"pole asjakohane","")))))</f>
        <v>2</v>
      </c>
    </row>
    <row r="4" spans="1:6" ht="118.8" x14ac:dyDescent="0.25">
      <c r="A4" s="119" t="s">
        <v>114</v>
      </c>
      <c r="B4" s="119" t="s">
        <v>104</v>
      </c>
      <c r="C4" s="119" t="s">
        <v>105</v>
      </c>
      <c r="D4" s="120" t="s">
        <v>418</v>
      </c>
      <c r="E4" s="121">
        <f>IF(F4="pole asjakohane","",3)</f>
        <v>3</v>
      </c>
      <c r="F4" s="121">
        <f>IF(Hindamistabel!J15=TRUE,0,IF(Hindamistabel!J16=TRUE,1,IF(Hindamistabel!J17=TRUE,2,IF(Hindamistabel!J18=TRUE,3,IF(Hindamistabel!J19=TRUE,"pole asjakohane","")))))</f>
        <v>3</v>
      </c>
    </row>
    <row r="5" spans="1:6" ht="52.8" x14ac:dyDescent="0.25">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2</v>
      </c>
    </row>
    <row r="6" spans="1:6" ht="66" x14ac:dyDescent="0.25">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3</v>
      </c>
    </row>
    <row r="7" spans="1:6" ht="145.19999999999999" x14ac:dyDescent="0.25">
      <c r="A7" s="119" t="s">
        <v>130</v>
      </c>
      <c r="B7" s="119" t="s">
        <v>104</v>
      </c>
      <c r="C7" s="119" t="s">
        <v>105</v>
      </c>
      <c r="D7" s="120" t="s">
        <v>131</v>
      </c>
      <c r="E7" s="121">
        <f>IF(OR(F7="pole asjakohane", Hindamistabel!J2=TRUE,Hindamistabel!J9=TRUE),"",3)</f>
        <v>3</v>
      </c>
      <c r="F7" s="121">
        <f>IF(Hindamistabel!J30=TRUE,0,IF(Hindamistabel!J31=TRUE,1,IF(Hindamistabel!J32=TRUE,2,IF(Hindamistabel!J33=TRUE,3,""))))</f>
        <v>2</v>
      </c>
    </row>
    <row r="8" spans="1:6" ht="52.8" x14ac:dyDescent="0.25">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2</v>
      </c>
    </row>
    <row r="9" spans="1:6" ht="105.6" x14ac:dyDescent="0.25">
      <c r="A9" s="122" t="s">
        <v>146</v>
      </c>
      <c r="B9" s="122" t="s">
        <v>104</v>
      </c>
      <c r="C9" s="122" t="s">
        <v>145</v>
      </c>
      <c r="D9" s="123" t="s">
        <v>147</v>
      </c>
      <c r="E9" s="124">
        <f t="shared" ref="E9" si="0">IF(F9="pole asjakohane","",3)</f>
        <v>3</v>
      </c>
      <c r="F9" s="124">
        <f>IF(Hindamistabel!J38=TRUE,0,IF(Hindamistabel!J39=TRUE,1,IF(Hindamistabel!J40=TRUE,1,IF(Hindamistabel!J41=TRUE,2,IF(Hindamistabel!J42=TRUE,3,"")))))</f>
        <v>2</v>
      </c>
    </row>
    <row r="10" spans="1:6" ht="92.4" x14ac:dyDescent="0.25">
      <c r="A10" s="122" t="s">
        <v>153</v>
      </c>
      <c r="B10" s="122" t="s">
        <v>104</v>
      </c>
      <c r="C10" s="122" t="s">
        <v>145</v>
      </c>
      <c r="D10" s="123" t="s">
        <v>154</v>
      </c>
      <c r="E10" s="124">
        <f>IF(OR(F10="pole asjakohane",Hindamistabel!J38=TRUE),"",3)</f>
        <v>3</v>
      </c>
      <c r="F10" s="124">
        <f>IF(Hindamistabel!J43=TRUE,0,IF(Hindamistabel!J44=TRUE,1,IF(Hindamistabel!J45=TRUE,2,IF(Hindamistabel!J46=TRUE,3,""))))</f>
        <v>2</v>
      </c>
    </row>
    <row r="11" spans="1:6" ht="39.6" x14ac:dyDescent="0.25">
      <c r="A11" s="122" t="s">
        <v>160</v>
      </c>
      <c r="B11" s="122" t="s">
        <v>104</v>
      </c>
      <c r="C11" s="122" t="s">
        <v>145</v>
      </c>
      <c r="D11" s="123" t="s">
        <v>161</v>
      </c>
      <c r="E11" s="110" t="s">
        <v>103</v>
      </c>
      <c r="F11" s="110" t="s">
        <v>103</v>
      </c>
    </row>
    <row r="12" spans="1:6" ht="79.2" x14ac:dyDescent="0.25">
      <c r="A12" s="122">
        <v>4</v>
      </c>
      <c r="B12" s="122" t="s">
        <v>104</v>
      </c>
      <c r="C12" s="122" t="s">
        <v>145</v>
      </c>
      <c r="D12" s="123" t="s">
        <v>165</v>
      </c>
      <c r="E12" s="124">
        <f>IF(OR(F12="pole asjakohane",Hindamistabel!J9=TRUE,Hindamistabel!J2=TRUE),"",3)</f>
        <v>3</v>
      </c>
      <c r="F12" s="124">
        <f>IF(Hindamistabel!J52=TRUE,0,IF(Hindamistabel!J53=TRUE,2,IF(Hindamistabel!J54=TRUE,3,"")))</f>
        <v>3</v>
      </c>
    </row>
    <row r="13" spans="1:6" ht="79.2" x14ac:dyDescent="0.25">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2</v>
      </c>
    </row>
    <row r="14" spans="1:6" ht="92.4" x14ac:dyDescent="0.25">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2</v>
      </c>
    </row>
    <row r="15" spans="1:6" ht="105.6" x14ac:dyDescent="0.25">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05.6" x14ac:dyDescent="0.25">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5.6" x14ac:dyDescent="0.25">
      <c r="A17" s="122" t="s">
        <v>197</v>
      </c>
      <c r="B17" s="122" t="s">
        <v>104</v>
      </c>
      <c r="C17" s="122" t="s">
        <v>196</v>
      </c>
      <c r="D17" s="123" t="s">
        <v>198</v>
      </c>
      <c r="E17" s="110" t="s">
        <v>103</v>
      </c>
      <c r="F17" s="110" t="s">
        <v>103</v>
      </c>
    </row>
    <row r="18" spans="1:6" ht="92.4" x14ac:dyDescent="0.25">
      <c r="A18" s="122" t="s">
        <v>202</v>
      </c>
      <c r="B18" s="122" t="s">
        <v>104</v>
      </c>
      <c r="C18" s="122" t="s">
        <v>196</v>
      </c>
      <c r="D18" s="123" t="s">
        <v>203</v>
      </c>
      <c r="E18" s="124" t="str">
        <f>IF(OR(F18="pole asjakohane",Hindamistabel!J9=TRUE,Hindamistabel!J2=TRUE,Hindamistabel!J71=TRUE),"",3)</f>
        <v/>
      </c>
      <c r="F18" s="124" t="str">
        <f>IF(Hindamistabel!J72=TRUE,0,IF(Hindamistabel!J73=TRUE,1,IF(Hindamistabel!J74=TRUE,2,IF(Hindamistabel!J75=TRUE,3,""))))</f>
        <v/>
      </c>
    </row>
    <row r="19" spans="1:6" ht="66" x14ac:dyDescent="0.25">
      <c r="A19" s="122" t="s">
        <v>209</v>
      </c>
      <c r="B19" s="122" t="s">
        <v>104</v>
      </c>
      <c r="C19" s="122" t="s">
        <v>196</v>
      </c>
      <c r="D19" s="123" t="s">
        <v>210</v>
      </c>
      <c r="E19" s="124" t="str">
        <f>IF(OR(F19="pole asjakohane",Hindamistabel!J9=TRUE,Hindamistabel!J2=TRUE,Hindamistabel!J71=TRUE,Hindamistabel!J72=TRUE),"",3)</f>
        <v/>
      </c>
      <c r="F19" s="124" t="str">
        <f>IF(Hindamistabel!J76=TRUE,"pole asjakohane",IF(Hindamistabel!J77=TRUE,0,IF(Hindamistabel!J78=TRUE,0,IF(Hindamistabel!J79=TRUE,3,""))))</f>
        <v/>
      </c>
    </row>
    <row r="20" spans="1:6" ht="92.4" x14ac:dyDescent="0.25">
      <c r="A20" s="122" t="s">
        <v>215</v>
      </c>
      <c r="B20" s="122" t="s">
        <v>104</v>
      </c>
      <c r="C20" s="122" t="s">
        <v>196</v>
      </c>
      <c r="D20" s="123" t="s">
        <v>216</v>
      </c>
      <c r="E20" s="124" t="str">
        <f>IF(OR(F20="pole asjakohane",Hindamistabel!J9=TRUE,Hindamistabel!J2=TRUE,Hindamistabel!J71=TRUE,Hindamistabel!J72=TRUE),"",3)</f>
        <v/>
      </c>
      <c r="F20" s="124" t="str">
        <f>IF(Hindamistabel!J80=TRUE,0,IF(Hindamistabel!J81=TRUE,1,IF(Hindamistabel!J82=TRUE,2,IF(Hindamistabel!J83=TRUE,3,""))))</f>
        <v/>
      </c>
    </row>
    <row r="21" spans="1:6" ht="145.19999999999999" x14ac:dyDescent="0.25">
      <c r="A21" s="116">
        <v>7</v>
      </c>
      <c r="B21" s="116" t="s">
        <v>222</v>
      </c>
      <c r="C21" s="116" t="s">
        <v>223</v>
      </c>
      <c r="D21" s="117" t="s">
        <v>224</v>
      </c>
      <c r="E21" s="118">
        <f>IF(OR(F21="pole asjakohane",Hindamistabel!J9=TRUE,Hindamistabel!J2=TRUE),"",3)</f>
        <v>3</v>
      </c>
      <c r="F21" s="118">
        <f>IF(Hindamistabel!J84=TRUE,3,IF(Hindamistabel!J85=TRUE,1,""))</f>
        <v>3</v>
      </c>
    </row>
    <row r="22" spans="1:6" ht="158.4" x14ac:dyDescent="0.25">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1</v>
      </c>
    </row>
    <row r="23" spans="1:6" ht="79.2" x14ac:dyDescent="0.25">
      <c r="A23" s="119" t="s">
        <v>236</v>
      </c>
      <c r="B23" s="119" t="s">
        <v>222</v>
      </c>
      <c r="C23" s="119" t="s">
        <v>223</v>
      </c>
      <c r="D23" s="120" t="s">
        <v>237</v>
      </c>
      <c r="E23" s="109" t="s">
        <v>103</v>
      </c>
      <c r="F23" s="109" t="s">
        <v>103</v>
      </c>
    </row>
    <row r="24" spans="1:6" ht="79.2" x14ac:dyDescent="0.25">
      <c r="A24" s="119">
        <v>9</v>
      </c>
      <c r="B24" s="119" t="s">
        <v>222</v>
      </c>
      <c r="C24" s="119" t="s">
        <v>223</v>
      </c>
      <c r="D24" s="120" t="s">
        <v>240</v>
      </c>
      <c r="E24" s="121">
        <f t="shared" ref="E24:E48" si="1">IF(F24="pole asjakohane","",3)</f>
        <v>3</v>
      </c>
      <c r="F24" s="121">
        <f>IF(Hindamistabel!J92=TRUE,0,IF(Hindamistabel!J93=TRUE,1,IF(Hindamistabel!J94=TRUE,2,IF(Hindamistabel!J95=TRUE,3,""))))</f>
        <v>0</v>
      </c>
    </row>
    <row r="25" spans="1:6" ht="79.2" x14ac:dyDescent="0.25">
      <c r="A25" s="122" t="s">
        <v>247</v>
      </c>
      <c r="B25" s="122" t="s">
        <v>222</v>
      </c>
      <c r="C25" s="122" t="s">
        <v>246</v>
      </c>
      <c r="D25" s="123" t="s">
        <v>248</v>
      </c>
      <c r="E25" s="124">
        <f t="shared" si="1"/>
        <v>3</v>
      </c>
      <c r="F25" s="124">
        <f>IF(Hindamistabel!J96=TRUE,"pole asjakohane",IF(Hindamistabel!J97=TRUE,0,IF(Hindamistabel!J98=TRUE,1,IF(Hindamistabel!J99=TRUE,3,""))))</f>
        <v>3</v>
      </c>
    </row>
    <row r="26" spans="1:6" ht="132" x14ac:dyDescent="0.25">
      <c r="A26" s="122" t="s">
        <v>255</v>
      </c>
      <c r="B26" s="122" t="s">
        <v>222</v>
      </c>
      <c r="C26" s="122" t="s">
        <v>246</v>
      </c>
      <c r="D26" s="123" t="s">
        <v>256</v>
      </c>
      <c r="E26" s="124" t="str">
        <f t="shared" si="1"/>
        <v/>
      </c>
      <c r="F26" s="124" t="str">
        <f>IF(Hindamistabel!J100=TRUE,"pole asjakohane",IF(Hindamistabel!J101=TRUE,0,IF(Hindamistabel!J102=TRUE,1,IF(Hindamistabel!J103=TRUE,3,""))))</f>
        <v>pole asjakohane</v>
      </c>
    </row>
    <row r="27" spans="1:6" ht="105.6" x14ac:dyDescent="0.25">
      <c r="A27" s="122" t="s">
        <v>259</v>
      </c>
      <c r="B27" s="122" t="s">
        <v>222</v>
      </c>
      <c r="C27" s="122" t="s">
        <v>246</v>
      </c>
      <c r="D27" s="123" t="s">
        <v>260</v>
      </c>
      <c r="E27" s="110" t="s">
        <v>103</v>
      </c>
      <c r="F27" s="110" t="s">
        <v>103</v>
      </c>
    </row>
    <row r="28" spans="1:6" ht="66" x14ac:dyDescent="0.25">
      <c r="A28" s="122" t="s">
        <v>265</v>
      </c>
      <c r="B28" s="122" t="s">
        <v>222</v>
      </c>
      <c r="C28" s="122" t="s">
        <v>246</v>
      </c>
      <c r="D28" s="123" t="s">
        <v>266</v>
      </c>
      <c r="E28" s="111" t="s">
        <v>103</v>
      </c>
      <c r="F28" s="111" t="s">
        <v>103</v>
      </c>
    </row>
    <row r="29" spans="1:6" ht="92.4" x14ac:dyDescent="0.25">
      <c r="A29" s="116" t="s">
        <v>274</v>
      </c>
      <c r="B29" s="116" t="s">
        <v>273</v>
      </c>
      <c r="C29" s="116" t="s">
        <v>196</v>
      </c>
      <c r="D29" s="117" t="s">
        <v>275</v>
      </c>
      <c r="E29" s="121" t="str">
        <f>IF(OR(F29="pole asjakohane",Hindamistabel!J9=TRUE,Hindamistabel!J2=TRUE),"",3)</f>
        <v/>
      </c>
      <c r="F29" s="121" t="str">
        <f>IF(Hindamistabel!J114=TRUE,"pole asjakohane",IF(Hindamistabel!J115=TRUE,3,IF(Hindamistabel!J116=TRUE,2,IF(Hindamistabel!J117=TRUE,1,IF(Hindamistabel!J118=TRUE,0,"")))))</f>
        <v>pole asjakohane</v>
      </c>
    </row>
    <row r="30" spans="1:6" ht="118.8" x14ac:dyDescent="0.25">
      <c r="A30" s="119" t="s">
        <v>282</v>
      </c>
      <c r="B30" s="119" t="s">
        <v>273</v>
      </c>
      <c r="C30" s="119" t="s">
        <v>196</v>
      </c>
      <c r="D30" s="120" t="s">
        <v>283</v>
      </c>
      <c r="E30" s="121" t="str">
        <f>IF(OR(F30="pole asjakohane",Hindamistabel!J9=TRUE,Hindamistabel!J2=TRUE),"",3)</f>
        <v/>
      </c>
      <c r="F30" s="121" t="str">
        <f>IF(Hindamistabel!J119=TRUE,"pole asjakohane",IF(Hindamistabel!J120=TRUE,3,IF(Hindamistabel!J121=TRUE,2,IF(Hindamistabel!J122=TRUE,1,IF(Hindamistabel!J123=TRUE,0,"")))))</f>
        <v>pole asjakohane</v>
      </c>
    </row>
    <row r="31" spans="1:6" ht="52.8" x14ac:dyDescent="0.25">
      <c r="A31" s="119" t="s">
        <v>285</v>
      </c>
      <c r="B31" s="119" t="s">
        <v>273</v>
      </c>
      <c r="C31" s="119" t="s">
        <v>196</v>
      </c>
      <c r="D31" s="120" t="s">
        <v>286</v>
      </c>
      <c r="E31" s="121" t="str">
        <f>IF(OR(F31="pole asjakohane",Hindamistabel!J9=TRUE,Hindamistabel!J2=TRUE),"",3)</f>
        <v/>
      </c>
      <c r="F31" s="121" t="str">
        <f>IF(Hindamistabel!J124=TRUE,"pole asjakohane",IF(Hindamistabel!J125=TRUE,3,IF(Hindamistabel!J126=TRUE,2,IF(Hindamistabel!J127=TRUE,1,IF(Hindamistabel!J128=TRUE,0,"")))))</f>
        <v>pole asjakohane</v>
      </c>
    </row>
    <row r="32" spans="1:6" ht="52.8" x14ac:dyDescent="0.25">
      <c r="A32" s="119" t="s">
        <v>293</v>
      </c>
      <c r="B32" s="119" t="s">
        <v>273</v>
      </c>
      <c r="C32" s="119" t="s">
        <v>196</v>
      </c>
      <c r="D32" s="120" t="s">
        <v>294</v>
      </c>
      <c r="E32" s="121" t="str">
        <f>IF(OR(F32="pole asjakohane",Hindamistabel!J9=TRUE,Hindamistabel!J2=TRUE),"",3)</f>
        <v/>
      </c>
      <c r="F32" s="121" t="str">
        <f>IF(Hindamistabel!J129=TRUE,"pole asjakohane",IF(Hindamistabel!J130=TRUE,3,IF(Hindamistabel!J131=TRUE,2,IF(Hindamistabel!J132=TRUE,1,IF(Hindamistabel!J133=TRUE,0,"")))))</f>
        <v>pole asjakohane</v>
      </c>
    </row>
    <row r="33" spans="1:6" ht="132" x14ac:dyDescent="0.25">
      <c r="A33" s="119" t="s">
        <v>300</v>
      </c>
      <c r="B33" s="119" t="s">
        <v>273</v>
      </c>
      <c r="C33" s="119" t="s">
        <v>196</v>
      </c>
      <c r="D33" s="120" t="s">
        <v>301</v>
      </c>
      <c r="E33" s="121" t="str">
        <f>IF(OR(F33="pole asjakohane",Hindamistabel!J9=TRUE,Hindamistabel!J2=TRUE),"",3)</f>
        <v/>
      </c>
      <c r="F33" s="121" t="str">
        <f>IF(Hindamistabel!J134=TRUE,"pole asjakohane",IF(Hindamistabel!J135=TRUE,3,IF(Hindamistabel!J136=TRUE,2,IF(Hindamistabel!J137=TRUE,1,IF(Hindamistabel!J138=TRUE,0,"")))))</f>
        <v>pole asjakohane</v>
      </c>
    </row>
    <row r="34" spans="1:6" ht="79.2" x14ac:dyDescent="0.25">
      <c r="A34" s="119" t="s">
        <v>302</v>
      </c>
      <c r="B34" s="119" t="s">
        <v>273</v>
      </c>
      <c r="C34" s="119" t="s">
        <v>196</v>
      </c>
      <c r="D34" s="120" t="s">
        <v>303</v>
      </c>
      <c r="E34" s="109" t="s">
        <v>103</v>
      </c>
      <c r="F34" s="109" t="s">
        <v>103</v>
      </c>
    </row>
    <row r="35" spans="1:6" ht="66" x14ac:dyDescent="0.25">
      <c r="A35" s="119" t="s">
        <v>305</v>
      </c>
      <c r="B35" s="119" t="s">
        <v>273</v>
      </c>
      <c r="C35" s="119" t="s">
        <v>196</v>
      </c>
      <c r="D35" s="120" t="s">
        <v>306</v>
      </c>
      <c r="E35" s="121">
        <f>IF(OR(F35="pole asjakohane",Hindamistabel!J9=TRUE,Hindamistabel!J2=TRUE),"",3)</f>
        <v>3</v>
      </c>
      <c r="F35" s="121">
        <f>IF(Hindamistabel!J140=TRUE,3,IF(Hindamistabel!J141=TRUE,2,IF(Hindamistabel!J142=TRUE,1,IF(Hindamistabel!J143=TRUE,0,IF(Hindamistabel!J144=TRUE,"pole asjakohane","")))))</f>
        <v>3</v>
      </c>
    </row>
    <row r="36" spans="1:6" ht="92.4" x14ac:dyDescent="0.25">
      <c r="A36" s="119" t="s">
        <v>308</v>
      </c>
      <c r="B36" s="119" t="s">
        <v>273</v>
      </c>
      <c r="C36" s="119" t="s">
        <v>196</v>
      </c>
      <c r="D36" s="120" t="s">
        <v>309</v>
      </c>
      <c r="E36" s="121">
        <f>IF(OR(F36="pole asjakohane",Hindamistabel!J9=TRUE,Hindamistabel!J2=TRUE),"",3)</f>
        <v>3</v>
      </c>
      <c r="F36" s="121">
        <f>IF(Hindamistabel!J145=TRUE,3,IF(Hindamistabel!J146=TRUE,2,IF(Hindamistabel!J147=TRUE,1,IF(Hindamistabel!J148=TRUE,0,IF(Hindamistabel!J149=TRUE,"pole asjakohane","")))))</f>
        <v>0</v>
      </c>
    </row>
    <row r="37" spans="1:6" ht="92.4" x14ac:dyDescent="0.25">
      <c r="A37" s="119" t="s">
        <v>311</v>
      </c>
      <c r="B37" s="119" t="s">
        <v>273</v>
      </c>
      <c r="C37" s="119" t="s">
        <v>196</v>
      </c>
      <c r="D37" s="120" t="s">
        <v>312</v>
      </c>
      <c r="E37" s="121" t="str">
        <f>IF(OR(F37="pole asjakohane",Hindamistabel!J9=TRUE,Hindamistabel!J2=TRUE),"",3)</f>
        <v/>
      </c>
      <c r="F37" s="121" t="str">
        <f>IF(Hindamistabel!J150=TRUE,3,IF(Hindamistabel!J151=TRUE,2,IF(Hindamistabel!J152=TRUE,1,IF(Hindamistabel!J153=TRUE,0,IF(Hindamistabel!J154=TRUE,"pole asjakohane","")))))</f>
        <v>pole asjakohane</v>
      </c>
    </row>
    <row r="38" spans="1:6" ht="92.4" x14ac:dyDescent="0.25">
      <c r="A38" s="119" t="s">
        <v>315</v>
      </c>
      <c r="B38" s="119" t="s">
        <v>273</v>
      </c>
      <c r="C38" s="119" t="s">
        <v>196</v>
      </c>
      <c r="D38" s="120" t="s">
        <v>316</v>
      </c>
      <c r="E38" s="109" t="s">
        <v>103</v>
      </c>
      <c r="F38" s="109" t="s">
        <v>103</v>
      </c>
    </row>
    <row r="39" spans="1:6" ht="52.8" x14ac:dyDescent="0.25">
      <c r="A39" s="122" t="s">
        <v>319</v>
      </c>
      <c r="B39" s="122" t="s">
        <v>273</v>
      </c>
      <c r="C39" s="122" t="s">
        <v>318</v>
      </c>
      <c r="D39" s="123" t="s">
        <v>419</v>
      </c>
      <c r="E39" s="124">
        <f t="shared" si="1"/>
        <v>3</v>
      </c>
      <c r="F39" s="124">
        <f>IF(Hindamistabel!J156=TRUE,3,IF(Hindamistabel!J157=TRUE,2,IF(Hindamistabel!J158=TRUE,1,IF(Hindamistabel!J159=TRUE,0,IF(Hindamistabel!J160=TRUE,"pole asjakohane","")))))</f>
        <v>1</v>
      </c>
    </row>
    <row r="40" spans="1:6" ht="118.8" x14ac:dyDescent="0.25">
      <c r="A40" s="122" t="s">
        <v>323</v>
      </c>
      <c r="B40" s="122" t="s">
        <v>273</v>
      </c>
      <c r="C40" s="122" t="s">
        <v>318</v>
      </c>
      <c r="D40" s="123" t="s">
        <v>324</v>
      </c>
      <c r="E40" s="110" t="s">
        <v>103</v>
      </c>
      <c r="F40" s="110" t="s">
        <v>103</v>
      </c>
    </row>
    <row r="41" spans="1:6" ht="92.4" x14ac:dyDescent="0.25">
      <c r="A41" s="122" t="s">
        <v>326</v>
      </c>
      <c r="B41" s="122" t="s">
        <v>273</v>
      </c>
      <c r="C41" s="122" t="s">
        <v>318</v>
      </c>
      <c r="D41" s="123" t="s">
        <v>327</v>
      </c>
      <c r="E41" s="110" t="s">
        <v>103</v>
      </c>
      <c r="F41" s="110" t="s">
        <v>103</v>
      </c>
    </row>
    <row r="42" spans="1:6" ht="211.2" x14ac:dyDescent="0.25">
      <c r="A42" s="122" t="s">
        <v>329</v>
      </c>
      <c r="B42" s="122" t="s">
        <v>273</v>
      </c>
      <c r="C42" s="122" t="s">
        <v>318</v>
      </c>
      <c r="D42" s="123" t="s">
        <v>330</v>
      </c>
      <c r="E42" s="110" t="s">
        <v>103</v>
      </c>
      <c r="F42" s="110" t="s">
        <v>103</v>
      </c>
    </row>
    <row r="43" spans="1:6" ht="66" x14ac:dyDescent="0.25">
      <c r="A43" s="122" t="s">
        <v>332</v>
      </c>
      <c r="B43" s="122" t="s">
        <v>273</v>
      </c>
      <c r="C43" s="122" t="s">
        <v>318</v>
      </c>
      <c r="D43" s="123" t="s">
        <v>420</v>
      </c>
      <c r="E43" s="124">
        <f t="shared" si="1"/>
        <v>3</v>
      </c>
      <c r="F43" s="124">
        <f>IF(Hindamistabel!J164=TRUE,3,IF(Hindamistabel!J165=TRUE,2,IF(Hindamistabel!J166=TRUE,1,IF(Hindamistabel!J167=TRUE,0,IF(Hindamistabel!J168=TRUE,"pole asjakohane","")))))</f>
        <v>0</v>
      </c>
    </row>
    <row r="44" spans="1:6" ht="105.6" x14ac:dyDescent="0.25">
      <c r="A44" s="122" t="s">
        <v>336</v>
      </c>
      <c r="B44" s="122" t="s">
        <v>273</v>
      </c>
      <c r="C44" s="122" t="s">
        <v>318</v>
      </c>
      <c r="D44" s="123" t="s">
        <v>337</v>
      </c>
      <c r="E44" s="110" t="s">
        <v>103</v>
      </c>
      <c r="F44" s="110" t="s">
        <v>103</v>
      </c>
    </row>
    <row r="45" spans="1:6" ht="92.4" x14ac:dyDescent="0.25">
      <c r="A45" s="122" t="s">
        <v>338</v>
      </c>
      <c r="B45" s="122" t="s">
        <v>273</v>
      </c>
      <c r="C45" s="122" t="s">
        <v>318</v>
      </c>
      <c r="D45" s="123" t="s">
        <v>339</v>
      </c>
      <c r="E45" s="110" t="s">
        <v>103</v>
      </c>
      <c r="F45" s="110" t="s">
        <v>103</v>
      </c>
    </row>
    <row r="46" spans="1:6" ht="237.6" x14ac:dyDescent="0.25">
      <c r="A46" s="122" t="s">
        <v>341</v>
      </c>
      <c r="B46" s="122" t="s">
        <v>273</v>
      </c>
      <c r="C46" s="122" t="s">
        <v>318</v>
      </c>
      <c r="D46" s="123" t="s">
        <v>342</v>
      </c>
      <c r="E46" s="110" t="s">
        <v>103</v>
      </c>
      <c r="F46" s="110" t="s">
        <v>103</v>
      </c>
    </row>
    <row r="47" spans="1:6" ht="52.8" x14ac:dyDescent="0.25">
      <c r="A47" s="122">
        <v>16</v>
      </c>
      <c r="B47" s="122" t="s">
        <v>273</v>
      </c>
      <c r="C47" s="122" t="s">
        <v>318</v>
      </c>
      <c r="D47" s="123" t="s">
        <v>344</v>
      </c>
      <c r="E47" s="124">
        <f t="shared" si="1"/>
        <v>3</v>
      </c>
      <c r="F47" s="124">
        <f>IF(Hindamistabel!J172=TRUE,3,IF(Hindamistabel!J173=TRUE,2,IF(Hindamistabel!J174=TRUE,1,IF(Hindamistabel!J175=TRUE,0,""))))</f>
        <v>0</v>
      </c>
    </row>
    <row r="48" spans="1:6" ht="52.8" x14ac:dyDescent="0.25">
      <c r="A48" s="122">
        <v>17</v>
      </c>
      <c r="B48" s="122" t="s">
        <v>273</v>
      </c>
      <c r="C48" s="122" t="s">
        <v>318</v>
      </c>
      <c r="D48" s="123" t="s">
        <v>349</v>
      </c>
      <c r="E48" s="124">
        <f t="shared" si="1"/>
        <v>3</v>
      </c>
      <c r="F48" s="124">
        <f>IF(Hindamistabel!J176=TRUE,3,IF(Hindamistabel!J177=TRUE,2,IF(Hindamistabel!J178=TRUE,1,IF(Hindamistabel!J179=TRUE,0,""))))</f>
        <v>0</v>
      </c>
    </row>
    <row r="49" spans="1:6" ht="39.6" x14ac:dyDescent="0.25">
      <c r="A49" s="122" t="s">
        <v>352</v>
      </c>
      <c r="B49" s="122" t="s">
        <v>273</v>
      </c>
      <c r="C49" s="122" t="s">
        <v>318</v>
      </c>
      <c r="D49" s="123" t="s">
        <v>353</v>
      </c>
      <c r="E49" s="124" t="str">
        <f>IF(F49="pole asjakohane","",3)</f>
        <v/>
      </c>
      <c r="F49" s="124" t="str">
        <f>IF(Hindamistabel!J180=TRUE,0,IF(Hindamistabel!J181=TRUE,"pole asjakohane",IF(Hindamistabel!J182=TRUE,3,"")))</f>
        <v>pole asjakohane</v>
      </c>
    </row>
    <row r="50" spans="1:6" ht="79.2" x14ac:dyDescent="0.25">
      <c r="A50" s="122" t="s">
        <v>359</v>
      </c>
      <c r="B50" s="122" t="s">
        <v>273</v>
      </c>
      <c r="C50" s="122" t="s">
        <v>318</v>
      </c>
      <c r="D50" s="123" t="s">
        <v>360</v>
      </c>
      <c r="E50" s="124">
        <f>IF(OR(F50="pole asjakohane",Hindamistabel!J180=TRUE,Hindamistabel!J182=TRUE),"",2)</f>
        <v>2</v>
      </c>
      <c r="F50" s="124">
        <f>IF(Hindamistabel!J183=TRUE,1,IF(Hindamistabel!J184=TRUE,0,IF(Hindamistabel!J185=TRUE,2,"")))</f>
        <v>1</v>
      </c>
    </row>
    <row r="51" spans="1:6" ht="92.4" x14ac:dyDescent="0.25">
      <c r="A51" s="122" t="s">
        <v>364</v>
      </c>
      <c r="B51" s="122" t="s">
        <v>273</v>
      </c>
      <c r="C51" s="122" t="s">
        <v>318</v>
      </c>
      <c r="D51" s="123" t="s">
        <v>365</v>
      </c>
      <c r="E51" s="124">
        <f>IF(F51="ei kohaldu","",3)</f>
        <v>3</v>
      </c>
      <c r="F51" s="124">
        <f>IF(Hindamistabel!J186=TRUE,3,IF(Hindamistabel!J187=TRUE,2,IF(Hindamistabel!J188=TRUE,1,IF(Hindamistabel!J189=TRUE,0,IF(Hindamistabel!J190=TRUE,"ei kohaldu","")))))</f>
        <v>0</v>
      </c>
    </row>
    <row r="52" spans="1:6" ht="79.2" x14ac:dyDescent="0.25">
      <c r="A52" s="122" t="s">
        <v>367</v>
      </c>
      <c r="B52" s="122" t="s">
        <v>273</v>
      </c>
      <c r="C52" s="122" t="s">
        <v>318</v>
      </c>
      <c r="D52" s="123" t="s">
        <v>371</v>
      </c>
      <c r="E52" s="110" t="s">
        <v>103</v>
      </c>
      <c r="F52" s="110" t="s">
        <v>103</v>
      </c>
    </row>
    <row r="53" spans="1:6" ht="66" x14ac:dyDescent="0.25">
      <c r="A53" s="122" t="s">
        <v>370</v>
      </c>
      <c r="B53" s="122" t="s">
        <v>273</v>
      </c>
      <c r="C53" s="122" t="s">
        <v>318</v>
      </c>
      <c r="D53" s="123" t="s">
        <v>368</v>
      </c>
      <c r="E53" s="124" t="str">
        <f>IF(F53="ei kohaldu","",3)</f>
        <v/>
      </c>
      <c r="F53" s="124" t="str">
        <f>IF(Hindamistabel!J192=TRUE,3,IF(Hindamistabel!J193=TRUE,2,IF(Hindamistabel!J194=TRUE,1,IF(Hindamistabel!J195=TRUE,0,IF(Hindamistabel!J196=TRUE,"ei kohaldu","")))))</f>
        <v>ei kohaldu</v>
      </c>
    </row>
    <row r="54" spans="1:6" ht="79.2" x14ac:dyDescent="0.25">
      <c r="A54" s="122" t="s">
        <v>405</v>
      </c>
      <c r="B54" s="122" t="s">
        <v>273</v>
      </c>
      <c r="C54" s="122" t="s">
        <v>318</v>
      </c>
      <c r="D54" s="123" t="s">
        <v>406</v>
      </c>
      <c r="E54" s="110" t="s">
        <v>103</v>
      </c>
      <c r="F54" s="110" t="s">
        <v>103</v>
      </c>
    </row>
    <row r="55" spans="1:6" ht="52.8" x14ac:dyDescent="0.25">
      <c r="A55" s="116">
        <v>20</v>
      </c>
      <c r="B55" s="116" t="s">
        <v>55</v>
      </c>
      <c r="C55" s="116" t="s">
        <v>55</v>
      </c>
      <c r="D55" s="117" t="s">
        <v>372</v>
      </c>
      <c r="E55" s="112" t="s">
        <v>103</v>
      </c>
      <c r="F55" s="112" t="s">
        <v>103</v>
      </c>
    </row>
    <row r="56" spans="1:6" x14ac:dyDescent="0.25">
      <c r="E56" s="115">
        <f>SUM(Tabel1[Max skoor])</f>
        <v>74</v>
      </c>
      <c r="F56" s="115">
        <f>SUM(Tabel1[Hindamise skoor])</f>
        <v>43</v>
      </c>
    </row>
    <row r="57" spans="1:6" ht="18.600000000000001" thickBot="1" x14ac:dyDescent="0.45">
      <c r="A57" s="135" t="s">
        <v>88</v>
      </c>
      <c r="B57" s="1"/>
      <c r="C57" s="1"/>
      <c r="D57" s="1"/>
    </row>
    <row r="58" spans="1:6" ht="13.8" thickTop="1" x14ac:dyDescent="0.25">
      <c r="D58" s="115"/>
    </row>
    <row r="59" spans="1:6" x14ac:dyDescent="0.25">
      <c r="A59" s="136"/>
      <c r="B59" s="137" t="s">
        <v>422</v>
      </c>
      <c r="C59" s="137" t="s">
        <v>423</v>
      </c>
      <c r="D59" s="138" t="s">
        <v>456</v>
      </c>
    </row>
    <row r="60" spans="1:6" x14ac:dyDescent="0.25">
      <c r="A60" s="139" t="s">
        <v>457</v>
      </c>
      <c r="B60" s="139">
        <f>SUM(Tabel1[Max skoor])</f>
        <v>74</v>
      </c>
      <c r="C60" s="139">
        <f>SUM(Tabel1[Hindamise skoor])</f>
        <v>43</v>
      </c>
      <c r="D60" s="152">
        <f>IFERROR(C60/B60,"ei kohaldu")</f>
        <v>0.58108108108108103</v>
      </c>
    </row>
    <row r="61" spans="1:6" x14ac:dyDescent="0.25">
      <c r="A61" s="140" t="s">
        <v>424</v>
      </c>
      <c r="B61" s="141">
        <f>SUM(E2)</f>
        <v>3</v>
      </c>
      <c r="C61" s="141">
        <f>SUM(F2)</f>
        <v>3</v>
      </c>
      <c r="D61" s="150">
        <f t="shared" ref="D61:D74" si="2">IFERROR(C61/B61,"ei kohaldu")</f>
        <v>1</v>
      </c>
    </row>
    <row r="62" spans="1:6" x14ac:dyDescent="0.25">
      <c r="A62" s="140" t="s">
        <v>445</v>
      </c>
      <c r="B62" s="141">
        <f>SUM(E3:E8)</f>
        <v>18</v>
      </c>
      <c r="C62" s="141">
        <f>SUM(F3:F8)</f>
        <v>14</v>
      </c>
      <c r="D62" s="150">
        <f t="shared" si="2"/>
        <v>0.77777777777777779</v>
      </c>
    </row>
    <row r="63" spans="1:6" x14ac:dyDescent="0.25">
      <c r="A63" s="140" t="s">
        <v>446</v>
      </c>
      <c r="B63" s="141">
        <f>SUM(E9:E12)</f>
        <v>9</v>
      </c>
      <c r="C63" s="141">
        <f>SUM(F9:F12)</f>
        <v>7</v>
      </c>
      <c r="D63" s="150">
        <f t="shared" si="2"/>
        <v>0.77777777777777779</v>
      </c>
    </row>
    <row r="64" spans="1:6" x14ac:dyDescent="0.25">
      <c r="A64" s="140" t="s">
        <v>447</v>
      </c>
      <c r="B64" s="141">
        <f>SUM(E13:E16)</f>
        <v>9</v>
      </c>
      <c r="C64" s="141">
        <f>SUM(F13:F16)</f>
        <v>7</v>
      </c>
      <c r="D64" s="150">
        <f t="shared" si="2"/>
        <v>0.77777777777777779</v>
      </c>
    </row>
    <row r="65" spans="1:4" x14ac:dyDescent="0.25">
      <c r="A65" s="140" t="s">
        <v>448</v>
      </c>
      <c r="B65" s="141">
        <f>SUM(E17:E20)</f>
        <v>0</v>
      </c>
      <c r="C65" s="141">
        <f>SUM(F17:F20)</f>
        <v>0</v>
      </c>
      <c r="D65" s="150" t="str">
        <f t="shared" si="2"/>
        <v>ei kohaldu</v>
      </c>
    </row>
    <row r="66" spans="1:4" x14ac:dyDescent="0.25">
      <c r="A66" s="140" t="s">
        <v>449</v>
      </c>
      <c r="B66" s="141">
        <f>SUM(E21:E24)</f>
        <v>9</v>
      </c>
      <c r="C66" s="141">
        <f>SUM(F21:F24)</f>
        <v>4</v>
      </c>
      <c r="D66" s="150">
        <f t="shared" si="2"/>
        <v>0.44444444444444442</v>
      </c>
    </row>
    <row r="67" spans="1:4" x14ac:dyDescent="0.25">
      <c r="A67" s="140" t="s">
        <v>450</v>
      </c>
      <c r="B67" s="141">
        <f>SUM(E25:E28)</f>
        <v>3</v>
      </c>
      <c r="C67" s="141">
        <f>SUM(F25:F28)</f>
        <v>3</v>
      </c>
      <c r="D67" s="150">
        <f t="shared" si="2"/>
        <v>1</v>
      </c>
    </row>
    <row r="68" spans="1:4" x14ac:dyDescent="0.25">
      <c r="A68" s="140" t="s">
        <v>451</v>
      </c>
      <c r="B68" s="141">
        <f>SUM(E29:E38)</f>
        <v>6</v>
      </c>
      <c r="C68" s="141">
        <f>SUM(F29:F38)</f>
        <v>3</v>
      </c>
      <c r="D68" s="150">
        <f t="shared" si="2"/>
        <v>0.5</v>
      </c>
    </row>
    <row r="69" spans="1:4" x14ac:dyDescent="0.25">
      <c r="A69" s="140" t="s">
        <v>452</v>
      </c>
      <c r="B69" s="141">
        <f>SUM(E39:E54)</f>
        <v>17</v>
      </c>
      <c r="C69" s="141">
        <f>SUM(F39:F54)</f>
        <v>2</v>
      </c>
      <c r="D69" s="150">
        <f t="shared" si="2"/>
        <v>0.11764705882352941</v>
      </c>
    </row>
    <row r="70" spans="1:4" x14ac:dyDescent="0.25">
      <c r="D70" s="151"/>
    </row>
    <row r="71" spans="1:4" x14ac:dyDescent="0.25">
      <c r="A71" s="139" t="s">
        <v>424</v>
      </c>
      <c r="B71" s="141">
        <f>SUM(E2)</f>
        <v>3</v>
      </c>
      <c r="C71" s="141">
        <f>SUM(F2)</f>
        <v>3</v>
      </c>
      <c r="D71" s="150">
        <f t="shared" si="2"/>
        <v>1</v>
      </c>
    </row>
    <row r="72" spans="1:4" x14ac:dyDescent="0.25">
      <c r="A72" s="139" t="s">
        <v>425</v>
      </c>
      <c r="B72" s="141">
        <f>SUM(E3:E20)</f>
        <v>36</v>
      </c>
      <c r="C72" s="141">
        <f>SUM(F3:F20)</f>
        <v>28</v>
      </c>
      <c r="D72" s="150">
        <f t="shared" si="2"/>
        <v>0.77777777777777779</v>
      </c>
    </row>
    <row r="73" spans="1:4" x14ac:dyDescent="0.25">
      <c r="A73" s="139" t="s">
        <v>443</v>
      </c>
      <c r="B73" s="141">
        <f>SUM(E21:E28)</f>
        <v>12</v>
      </c>
      <c r="C73" s="141">
        <f>SUM(F21:F28)</f>
        <v>7</v>
      </c>
      <c r="D73" s="150">
        <f t="shared" si="2"/>
        <v>0.58333333333333337</v>
      </c>
    </row>
    <row r="74" spans="1:4" x14ac:dyDescent="0.25">
      <c r="A74" s="139" t="s">
        <v>444</v>
      </c>
      <c r="B74" s="141">
        <f>SUM(E29:E54)</f>
        <v>23</v>
      </c>
      <c r="C74" s="141">
        <f>SUM(F29:F54)</f>
        <v>5</v>
      </c>
      <c r="D74" s="150">
        <f t="shared" si="2"/>
        <v>0.21739130434782608</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C53" zoomScale="60" zoomScaleNormal="60" workbookViewId="0">
      <selection activeCell="I57" sqref="I57"/>
    </sheetView>
  </sheetViews>
  <sheetFormatPr defaultColWidth="9.109375" defaultRowHeight="12" x14ac:dyDescent="0.3"/>
  <cols>
    <col min="1" max="1" width="25.6640625" style="144" customWidth="1"/>
    <col min="2" max="2" width="26.44140625" style="144" customWidth="1"/>
    <col min="3" max="3" width="25.6640625" style="144" customWidth="1"/>
    <col min="4" max="4" width="71.6640625" style="144" customWidth="1"/>
    <col min="5" max="5" width="91.6640625" style="144" customWidth="1"/>
    <col min="6" max="6" width="36.6640625" style="144" customWidth="1"/>
    <col min="7" max="7" width="77.6640625" style="144" customWidth="1"/>
    <col min="8" max="16384" width="9.109375" style="144"/>
  </cols>
  <sheetData>
    <row r="1" spans="1:7" ht="62.25" customHeight="1" thickBot="1" x14ac:dyDescent="0.75">
      <c r="A1" s="143"/>
      <c r="B1" s="253" t="s">
        <v>427</v>
      </c>
      <c r="C1" s="253"/>
      <c r="D1" s="143"/>
      <c r="E1" s="143"/>
      <c r="F1" s="143"/>
      <c r="G1" s="143"/>
    </row>
    <row r="2" spans="1:7" ht="31.2" thickTop="1" x14ac:dyDescent="0.7">
      <c r="A2" s="142"/>
      <c r="B2" s="145" t="s">
        <v>428</v>
      </c>
      <c r="C2" s="145"/>
      <c r="D2" s="145"/>
      <c r="E2" s="145" t="s">
        <v>428</v>
      </c>
      <c r="F2" s="145"/>
      <c r="G2" s="145"/>
    </row>
    <row r="3" spans="1:7" ht="73.8" x14ac:dyDescent="0.4">
      <c r="A3" s="146" t="s">
        <v>421</v>
      </c>
      <c r="B3" s="147" t="s">
        <v>81</v>
      </c>
      <c r="C3" s="147" t="s">
        <v>82</v>
      </c>
      <c r="D3" s="148" t="s">
        <v>57</v>
      </c>
      <c r="E3" s="148" t="s">
        <v>58</v>
      </c>
      <c r="F3" s="148" t="s">
        <v>89</v>
      </c>
      <c r="G3" s="149" t="s">
        <v>374</v>
      </c>
    </row>
    <row r="4" spans="1:7" ht="24.6"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v>
      </c>
      <c r="F4" s="155" t="str">
        <f>_xlfn.TEXTJOIN("; ",TRUE,Hindamistabel!K2:K9)</f>
        <v>EELIS</v>
      </c>
      <c r="G4" s="156" t="str">
        <f>_xlfn.TEXTJOIN("; ",TRUE,Hindamistabel!L2:L9)</f>
        <v/>
      </c>
    </row>
    <row r="5" spans="1:7" ht="172.2" x14ac:dyDescent="0.4">
      <c r="A5" s="157" t="s">
        <v>106</v>
      </c>
      <c r="B5" s="158" t="s">
        <v>104</v>
      </c>
      <c r="C5" s="158" t="s">
        <v>105</v>
      </c>
      <c r="D5" s="170" t="s">
        <v>417</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59" t="str">
        <f>_xlfn.TEXTJOIN("; ",TRUE,Hindamistabel!K10:K14)</f>
        <v>kaitsekorralduskava</v>
      </c>
      <c r="G5" s="160" t="str">
        <f>_xlfn.TEXTJOIN("; ",TRUE,Hindamistabel!L10:L14)</f>
        <v>2013. a tehti kaitsekorralduskava koostamise eeltööd, kus uuriti veeelustikku. Paksukojalise jõekarbi kohta on kaitsekorralduskavas öeldud, et tema esinemine on ebaselge. Võldase kohta on esinemine kindlaks tehtud. Hinku otsiti 2013. a, kuid ei leitud. Lõhe kohta andmed olemas.</v>
      </c>
    </row>
    <row r="6" spans="1:7" ht="98.4" x14ac:dyDescent="0.4">
      <c r="A6" s="157" t="s">
        <v>114</v>
      </c>
      <c r="B6" s="158" t="s">
        <v>104</v>
      </c>
      <c r="C6" s="158" t="s">
        <v>105</v>
      </c>
      <c r="D6" s="170" t="s">
        <v>418</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9" t="str">
        <f>_xlfn.TEXTJOIN("; ",TRUE,Hindamistabel!K15:K19)</f>
        <v>kaitsekorralduskava</v>
      </c>
      <c r="G6" s="160" t="str">
        <f>_xlfn.TEXTJOIN("; ",TRUE,Hindamistabel!L15:L19)</f>
        <v>Kaitseväärtuseks on elupaigatüüp jõed ja ojad (3260)</v>
      </c>
    </row>
    <row r="7" spans="1:7" ht="73.8" x14ac:dyDescent="0.4">
      <c r="A7" s="157" t="s">
        <v>118</v>
      </c>
      <c r="B7" s="158" t="s">
        <v>104</v>
      </c>
      <c r="C7" s="158" t="s">
        <v>105</v>
      </c>
      <c r="D7" s="170" t="s">
        <v>119</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59" t="str">
        <f>_xlfn.TEXTJOIN("; ",TRUE,Hindamistabel!K20:K24)</f>
        <v>kaitsekorralduskava</v>
      </c>
      <c r="G7" s="160" t="str">
        <f>_xlfn.TEXTJOIN("; ",TRUE,Hindamistabel!L20:L24)</f>
        <v>Paksukojalise jõekarbi seisundi andmed teadmata, sellest on kaitsekorralduskava ptk-s 2.1.5.1 pikem selgitus.</v>
      </c>
    </row>
    <row r="8" spans="1:7" ht="73.8" x14ac:dyDescent="0.4">
      <c r="A8" s="157" t="s">
        <v>126</v>
      </c>
      <c r="B8" s="158" t="s">
        <v>104</v>
      </c>
      <c r="C8" s="158" t="s">
        <v>105</v>
      </c>
      <c r="D8" s="170" t="s">
        <v>127</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59" t="str">
        <f>_xlfn.TEXTJOIN("; ",TRUE,Hindamistabel!K25:K29)</f>
        <v>kaitsekorralduskava</v>
      </c>
      <c r="G8" s="160" t="str">
        <f>_xlfn.TEXTJOIN("; ",TRUE,Hindamistabel!L25:L29)</f>
        <v>Seisundit on kirjeldatud veemajanduskava näitajate alusel, mis põhinevad uuringutel.</v>
      </c>
    </row>
    <row r="9" spans="1:7" ht="147.6"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9" t="str">
        <f>_xlfn.TEXTJOIN("; ",TRUE,Hindamistabel!K30:K33)</f>
        <v>kaitsekorralduskava</v>
      </c>
      <c r="G9" s="160" t="str">
        <f>_xlfn.TEXTJOIN("; ",TRUE,Hindamistabel!L30:L33)</f>
        <v>Andmelünk on paksukojalise jõekarbi olemasolu ja seisund. Kavas on tegevus "eesmärgiliikide inventuurid ja vaatlused".</v>
      </c>
    </row>
    <row r="10" spans="1:7" ht="147.6"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59" t="str">
        <f>_xlfn.TEXTJOIN("; ",TRUE,Hindamistabel!K34:K37)</f>
        <v>kaitsekorralduskava</v>
      </c>
      <c r="G10" s="160" t="str">
        <f>_xlfn.TEXTJOIN("; ",TRUE,Hindamistabel!L34:L37)</f>
        <v>On üks andmelünk, paksukojalise jõekarbi seisund. Kaitsekorraldusperioodi jooksul andmelünk ei saa täidetud. Küll on aga tehtud eeltöö. 2025. a kuulutati välja riigihange paksukojalise jõekarbi inventeerimiseks Kunda jões. Töö tähtaeg on 17.11.2026.</v>
      </c>
    </row>
    <row r="11" spans="1:7" ht="196.8"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59" t="str">
        <f>_xlfn.TEXTJOIN("; ",TRUE,Hindamistabel!K38:K42)</f>
        <v>kaitsekorralduskava</v>
      </c>
      <c r="G11" s="160" t="str">
        <f>_xlfn.TEXTJOIN("; ",TRUE,Hindamistabel!L38:L42)</f>
        <v xml:space="preserve">Surveteguri asemel on kaitsekorralduskavas kasutatud mõistet "negatiivne mõjutegur". Kuna andmed paksukojalise jõekarbi seisundist puuduvad, ei ole talle ka survetegureid (ega meetmeid) määratud. Elupaigatüübi jõed ja ojad ning võldase ja lõhe survetegurid tuvastatud. Hingul on tuvastatud, et survetegurid puuduvad. </v>
      </c>
    </row>
    <row r="12" spans="1:7" ht="409.6" x14ac:dyDescent="0.4">
      <c r="A12" s="157" t="s">
        <v>153</v>
      </c>
      <c r="B12" s="158" t="s">
        <v>104</v>
      </c>
      <c r="C12" s="158" t="s">
        <v>145</v>
      </c>
      <c r="D12" s="170" t="s">
        <v>429</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59" t="str">
        <f>_xlfn.TEXTJOIN("; ",TRUE,Hindamistabel!K43:K46)</f>
        <v>kaitsekorralduskava</v>
      </c>
      <c r="G12" s="160" t="str">
        <f>_xlfn.TEXTJOIN("; ",TRUE,Hindamistabel!L43:L46)</f>
        <v>Hindaja lähtub "suunised vastamiseks" sellest osast, mis kirjeldab, mida teha enne, kui survetegurite metoodika on ühtlustatud. Elupaigatüüp jõed ja ojad, võldas, lõhe: üldjoontes on kirjas  surveteguri põhimõtteline tähtsus ja see, kus survetegur asub. Elupaigatüüp jõed ja ojad : maaparandustööde ja võimaliku hajureostuse olulisus ja ulatus on ebamäärane, paisude ja hüdroenergia tootmise ulatuse ja olulisuse võib lugeda määratuks. Hinku pole arvestatud, sest kavas on kirjas, et temal survetegurid puuduvad. Paksukojalist jõekarpi on küsimusele vastamisel arvestatud (surveteguri olulisus ja ulatus kindlaks määramata), kavas on öeldud, et andmed on ebapiisavad selleks, et survetegurite kohta midagi öelda.</v>
      </c>
    </row>
    <row r="13" spans="1:7" ht="73.8" x14ac:dyDescent="0.4">
      <c r="A13" s="157" t="s">
        <v>160</v>
      </c>
      <c r="B13" s="158" t="s">
        <v>104</v>
      </c>
      <c r="C13" s="158" t="s">
        <v>145</v>
      </c>
      <c r="D13" s="170" t="s">
        <v>161</v>
      </c>
      <c r="E13" s="159" t="str" cm="1">
        <f t="array" ref="E13">_xlfn.TEXTJOIN("; ",TRUE,IF(Hindamistabel!J47:J51="muu",Hindamistabel!L47:L51,IF(Hindamistabel!J47:J51&lt;&gt;"",Hindamistabel!J47:J51,"")))</f>
        <v>inimtekkelised veerežiimi muutused; energia tootmine (sh infrastruktuur)</v>
      </c>
      <c r="F13" s="159" t="str">
        <f>_xlfn.TEXTJOIN("; ",TRUE,Hindamistabel!K47:K51)</f>
        <v>kaitsekorralduskava; kaitsekorralduskava</v>
      </c>
      <c r="G13" s="160" t="str">
        <f>_xlfn.TEXTJOIN("; ",TRUE,Hindamistabel!L47:L51)</f>
        <v>Jõel asuvad paisud; Hüdroenergia tootmine viisil, millega kaasneb oht jõe veerežiimi rikkumiseks ning setetereostuseks.</v>
      </c>
    </row>
    <row r="14" spans="1:7" ht="147.6"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59" t="str">
        <f>_xlfn.TEXTJOIN("; ",TRUE,Hindamistabel!K52:K54)</f>
        <v>kaitsekorralduskava</v>
      </c>
      <c r="G14" s="160" t="str">
        <f>_xlfn.TEXTJOIN("; ",TRUE,Hindamistabel!L52:L54)</f>
        <v xml:space="preserve">Elupaigatüübi jõed ja ojad peatükis on kirjeldatud valgalalt tulevat hajureostust (reostuskoldeid ega reostusele viitavaid märke vees 2013. a välitöödel ei leitud) ja võimaliku negatiivse mõjutegurina valgalal tehtavaid maaparandustöid. </v>
      </c>
    </row>
    <row r="15" spans="1:7" ht="98.4"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59" t="str">
        <f>_xlfn.TEXTJOIN("; ",TRUE,Hindamistabel!K55:K59)</f>
        <v>kaitsekorralduskava</v>
      </c>
      <c r="G15" s="160" t="str">
        <f>_xlfn.TEXTJOIN("; ",TRUE,Hindamistabel!L55:L59)</f>
        <v>Viiest kaitseväärtusest neljale on seatud kaitse-eesmärgid. Ei ole seatud paksukojalisele jõekarbile andmete puudulikkuse tõttu.</v>
      </c>
    </row>
    <row r="16" spans="1:7" ht="123"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9" t="str">
        <f>_xlfn.TEXTJOIN("; ",TRUE,Hindamistabel!K60:K63)</f>
        <v>kaitsekorralduskava</v>
      </c>
      <c r="G16" s="160" t="str">
        <f>_xlfn.TEXTJOIN("; ",TRUE,Hindamistabel!L60:L63)</f>
        <v>Kaitse-eesmärgid on määratud viiest kaitseväärtusest neljal, need kõik on SMART.</v>
      </c>
    </row>
    <row r="17" spans="1:7" ht="98.4" x14ac:dyDescent="0.4">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",TRUE,Hindamistabel!K64:K66)</f>
        <v>kaitsekorralduskava</v>
      </c>
      <c r="G17" s="160" t="str">
        <f>_xlfn.TEXTJOIN("; ",TRUE,Hindamistabel!L64:L66)</f>
        <v/>
      </c>
    </row>
    <row r="18" spans="1:7" ht="98.4" x14ac:dyDescent="0.4">
      <c r="A18" s="157" t="s">
        <v>193</v>
      </c>
      <c r="B18" s="158" t="s">
        <v>104</v>
      </c>
      <c r="C18" s="158" t="s">
        <v>170</v>
      </c>
      <c r="D18" s="170" t="s">
        <v>194</v>
      </c>
      <c r="E18" s="159" t="str">
        <f>IF(Hindamistabel!J67=TRUE,"Ei ole asjakohane (alal puuduvad vastavad kaitseväärtused)",IF(Hindamistabel!J68=TRUE,"Ei",IF(Hindamistabel!J69=TRUE,"Jah","")))</f>
        <v>Jah</v>
      </c>
      <c r="F18" s="159" t="str">
        <f>_xlfn.TEXTJOIN("; ",TRUE,Hindamistabel!K67:K69)</f>
        <v>kaitsekorralduskava</v>
      </c>
      <c r="G18" s="160" t="str">
        <f>_xlfn.TEXTJOIN("; ",TRUE,Hindamistabel!L67:L69)</f>
        <v>Kaitse-eesmärgid on seatud ka hoiualal elavale jõesilmule, kes pole hoiuala kaitseväärtuseks, kuid on Sirtsi loodusala kaitseväärtus.</v>
      </c>
    </row>
    <row r="19" spans="1:7" ht="344.4" x14ac:dyDescent="0.4">
      <c r="A19" s="157" t="s">
        <v>197</v>
      </c>
      <c r="B19" s="158" t="s">
        <v>104</v>
      </c>
      <c r="C19" s="158" t="s">
        <v>196</v>
      </c>
      <c r="D19" s="170" t="s">
        <v>198</v>
      </c>
      <c r="E19" s="159" t="str">
        <f>IF(Hindamistabel!J70=TRUE,"Jah, täiendav sekkumine on vajalik",IF(Hindamistabel!J71=TRUE,"Ei, täiendav sekkumine ei ole vajalik",""))</f>
        <v>Ei, täiendav sekkumine ei ole vajalik</v>
      </c>
      <c r="F19" s="159" t="str">
        <f>_xlfn.TEXTJOIN("; ",TRUE,Hindamistabel!K70:K71)</f>
        <v>kaitsekorralduskava</v>
      </c>
      <c r="G19" s="160" t="str">
        <f>_xlfn.TEXTJOIN("; ",TRUE,Hindamistabel!L70:L71)</f>
        <v>Hindaja on vastamisel arvestanud, et kaitsekorralduskavas ei ole aktiivseid tegevusi planeeritud. Siiski on kaitsekorralduskavas eluapaiga jõed ja ojad ning võldase ja lõhe juures kirjas: "Kaitse-eesmärkide saavutamise parimaks meetmeks on kaitsekorralduskava aluseks olevatele töödele tuginedes peetud Kunda jõel hüdroenergia tootmise lõpetamist kalade rändeteede avamist, paisude likvideerimist ja paisjärvede all olevate jõeosade taastamist looduslähedasel kujul." Paisude likvideerimine pole tegevusena kaitsekorralduskavas kirjas. See peab käima  keskkonnaloa regulatsioonide alusel.</v>
      </c>
    </row>
    <row r="20" spans="1:7" ht="73.8"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
      </c>
      <c r="F20" s="159" t="str">
        <f>_xlfn.TEXTJOIN("; ",TRUE,Hindamistabel!K72:K75)</f>
        <v/>
      </c>
      <c r="G20" s="160" t="str">
        <f>_xlfn.TEXTJOIN("; ",TRUE,Hindamistabel!L72:L75)</f>
        <v/>
      </c>
    </row>
    <row r="21" spans="1:7" ht="49.2"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
      </c>
      <c r="F21" s="159" t="str">
        <f>_xlfn.TEXTJOIN("; ",TRUE,Hindamistabel!K76:K79)</f>
        <v/>
      </c>
      <c r="G21" s="160" t="str">
        <f>_xlfn.TEXTJOIN("; ",TRUE,Hindamistabel!L76:L79)</f>
        <v/>
      </c>
    </row>
    <row r="22" spans="1:7" ht="73.8"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
      </c>
      <c r="F22" s="159" t="str">
        <f>_xlfn.TEXTJOIN("; ",TRUE,Hindamistabel!K80:K83)</f>
        <v/>
      </c>
      <c r="G22" s="160" t="str">
        <f>_xlfn.TEXTJOIN("; ",TRUE,Hindamistabel!L80:L83)</f>
        <v/>
      </c>
    </row>
    <row r="23" spans="1:7" ht="98.4" x14ac:dyDescent="0.4">
      <c r="A23" s="161">
        <v>7</v>
      </c>
      <c r="B23" s="154" t="s">
        <v>222</v>
      </c>
      <c r="C23" s="154" t="s">
        <v>223</v>
      </c>
      <c r="D23" s="169" t="s">
        <v>430</v>
      </c>
      <c r="E23" s="155"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5" t="str">
        <f>_xlfn.TEXTJOIN("; ",TRUE,Hindamistabel!K84:K85)</f>
        <v>hindaja teadmised</v>
      </c>
      <c r="G23" s="156" t="str">
        <f>_xlfn.TEXTJOIN("; ",TRUE,Hindamistabel!L84:L85)</f>
        <v/>
      </c>
    </row>
    <row r="24" spans="1:7" ht="123"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5" t="str">
        <f>_xlfn.TEXTJOIN("; ",TRUE,Hindamistabel!K86:K90)</f>
        <v>Keskkonnaportaal, KESE</v>
      </c>
      <c r="G24" s="156" t="str">
        <f>_xlfn.TEXTJOIN("; ",TRUE,Hindamistabel!L86:L90)</f>
        <v xml:space="preserve">Konkreetsed seireandmed on olemas jõe seisundi ja lõhe kohta. Teiste liikide andmed ei ole piisavad. </v>
      </c>
    </row>
    <row r="25" spans="1:7" ht="98.4" x14ac:dyDescent="0.4">
      <c r="A25" s="161" t="s">
        <v>236</v>
      </c>
      <c r="B25" s="154" t="s">
        <v>222</v>
      </c>
      <c r="C25" s="154" t="s">
        <v>223</v>
      </c>
      <c r="D25" s="169" t="s">
        <v>431</v>
      </c>
      <c r="E25" s="162" t="str">
        <f>IF(Hindamistabel!J91&lt;&gt;"",Hindamistabel!J91,"")</f>
        <v>ei kohaldu</v>
      </c>
      <c r="F25" s="155" t="str">
        <f>_xlfn.TEXTJOIN("; ",TRUE,Hindamistabel!K91:K91)</f>
        <v>-</v>
      </c>
      <c r="G25" s="156" t="str">
        <f>_xlfn.TEXTJOIN("; ",TRUE,Hindamistabel!L91:L91)</f>
        <v/>
      </c>
    </row>
    <row r="26" spans="1:7" ht="73.8"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5" t="str">
        <f>_xlfn.TEXTJOIN("; ",TRUE,Hindamistabel!K92:K95)</f>
        <v>hindaja teadmised, EELSI</v>
      </c>
      <c r="G26" s="156" t="str">
        <f>_xlfn.TEXTJOIN("; ",TRUE,Hindamistabel!L92:L95)</f>
        <v/>
      </c>
    </row>
    <row r="27" spans="1:7" ht="73.8"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",TRUE,Hindamistabel!K96:K99)</f>
        <v>kaitsekorralduskava</v>
      </c>
      <c r="G27" s="156" t="str">
        <f>_xlfn.TEXTJOIN("; ",TRUE,Hindamistabel!L96:L99)</f>
        <v>Viidi läbi avalik koosolek.</v>
      </c>
    </row>
    <row r="28" spans="1:7" ht="123"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Ei ole asjakohane</v>
      </c>
      <c r="F28" s="155" t="str">
        <f>_xlfn.TEXTJOIN("; ",TRUE,Hindamistabel!K100:K103)</f>
        <v>kaitsekorralduskava, hindaja teadmised</v>
      </c>
      <c r="G28" s="156" t="str">
        <f>_xlfn.TEXTJOIN("; ",TRUE,Hindamistabel!L100:L103)</f>
        <v>Kaitsekorralduskavaga ei plaanita Kunda jõe hoiualal aktiivseid tegevusi.</v>
      </c>
    </row>
    <row r="29" spans="1:7" ht="98.4" x14ac:dyDescent="0.4">
      <c r="A29" s="161" t="s">
        <v>259</v>
      </c>
      <c r="B29" s="154" t="s">
        <v>222</v>
      </c>
      <c r="C29" s="154" t="s">
        <v>246</v>
      </c>
      <c r="D29" s="169" t="s">
        <v>260</v>
      </c>
      <c r="E29" s="155" t="str">
        <f>IF(Hindamistabel!J104=TRUE,"Ei oska vastata",IF(Hindamistabel!J105=TRUE,"Jah - tekkis konflikte",IF(Hindamistabel!J106=TRUE,"Ei - konflikte ei tekkinud ","")))</f>
        <v>Jah - tekkis konflikte</v>
      </c>
      <c r="F29" s="155" t="str">
        <f>_xlfn.TEXTJOIN("; ",TRUE,Hindamistabel!K104:K106)</f>
        <v>Keskkonnaameti dokumendihaldussüsteem</v>
      </c>
      <c r="G29" s="156" t="str">
        <f>_xlfn.TEXTJOIN("; ",TRUE,Hindamistabel!L104:L106)</f>
        <v>Paisude omanikud ei ole nõus keskkonnaloa pikendamisest keeldumisega ja on kaevanud Keskkonnaameti kohtusse. Vastuseis ka Muinsuskaitseametiga paisude teemal.</v>
      </c>
    </row>
    <row r="30" spans="1:7" ht="73.8" x14ac:dyDescent="0.4">
      <c r="A30" s="161" t="s">
        <v>265</v>
      </c>
      <c r="B30" s="154" t="s">
        <v>222</v>
      </c>
      <c r="C30" s="154" t="s">
        <v>246</v>
      </c>
      <c r="D30" s="169" t="s">
        <v>432</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",TRUE,Hindamistabel!K107:K113)</f>
        <v>Keskkonnaameti dokumendihaldussüsteem</v>
      </c>
      <c r="G30" s="156" t="str">
        <f>_xlfn.TEXTJOIN("; ",TRUE,Hindamistabel!L107:L113)</f>
        <v/>
      </c>
    </row>
    <row r="31" spans="1:7" ht="73.8"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59" t="str">
        <f>_xlfn.TEXTJOIN("; ",TRUE,Hindamistabel!K114:K118)</f>
        <v>kaitsekorralduskava, EELIS</v>
      </c>
      <c r="G31" s="160" t="str">
        <f>_xlfn.TEXTJOIN("; ",TRUE,Hindamistabel!L114:L118)</f>
        <v>Kunda jõe hoiualale ei jää poollooduslikke kooslusi</v>
      </c>
    </row>
    <row r="32" spans="1:7" ht="98.4"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59" t="str">
        <f>_xlfn.TEXTJOIN("; ",TRUE,Hindamistabel!K119:K123)</f>
        <v>kaitsekorralduskava</v>
      </c>
      <c r="G32" s="160" t="str">
        <f>_xlfn.TEXTJOIN("; ",TRUE,Hindamistabel!L119:L123)</f>
        <v>Kava ei näe hoiualal selliseid töid ette.</v>
      </c>
    </row>
    <row r="33" spans="1:7" ht="49.2"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59" t="str">
        <f>_xlfn.TEXTJOIN("; ",TRUE,Hindamistabel!K124:K128)</f>
        <v>kaitsekorralduskava</v>
      </c>
      <c r="G33" s="160" t="str">
        <f>_xlfn.TEXTJOIN("; ",TRUE,Hindamistabel!L124:L128)</f>
        <v>Kava ei näe hoiualal selliseid töid ette.</v>
      </c>
    </row>
    <row r="34" spans="1:7" ht="49.2" x14ac:dyDescent="0.4">
      <c r="A34" s="157" t="s">
        <v>293</v>
      </c>
      <c r="B34" s="158" t="s">
        <v>273</v>
      </c>
      <c r="C34" s="158" t="s">
        <v>196</v>
      </c>
      <c r="D34" s="170" t="s">
        <v>294</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9" t="str">
        <f>_xlfn.TEXTJOIN("; ",TRUE,Hindamistabel!K129:K133)</f>
        <v>kaitsekorralduskava</v>
      </c>
      <c r="G34" s="160" t="str">
        <f>_xlfn.TEXTJOIN("; ",TRUE,Hindamistabel!L129:L133)</f>
        <v>Kava ei näe hoiualal selliseid töid ette.</v>
      </c>
    </row>
    <row r="35" spans="1:7" ht="123" x14ac:dyDescent="0.4">
      <c r="A35" s="157" t="s">
        <v>300</v>
      </c>
      <c r="B35" s="158" t="s">
        <v>273</v>
      </c>
      <c r="C35" s="158" t="s">
        <v>196</v>
      </c>
      <c r="D35" s="170" t="s">
        <v>301</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59" t="str">
        <f>_xlfn.TEXTJOIN("; ",TRUE,Hindamistabel!K134:K138)</f>
        <v>kaitsekorralduskava</v>
      </c>
      <c r="G35" s="160" t="str">
        <f>_xlfn.TEXTJOIN("; ",TRUE,Hindamistabel!L134:L138)</f>
        <v>Kava ei näe hoiualal selliseid töid ette.</v>
      </c>
    </row>
    <row r="36" spans="1:7" ht="49.2" x14ac:dyDescent="0.4">
      <c r="A36" s="157" t="s">
        <v>302</v>
      </c>
      <c r="B36" s="158" t="s">
        <v>273</v>
      </c>
      <c r="C36" s="158" t="s">
        <v>196</v>
      </c>
      <c r="D36" s="170" t="s">
        <v>303</v>
      </c>
      <c r="E36" s="163" t="str">
        <f>IF(Hindamistabel!J139&lt;&gt;"",Hindamistabel!J139,"")</f>
        <v>kaitsekorralduskava vahehindamine - puudus metoodika</v>
      </c>
      <c r="F36" s="159" t="str">
        <f>_xlfn.TEXTJOIN("; ",TRUE,Hindamistabel!K139:K139)</f>
        <v>kaitsekorralduskava, hindaja teadmised</v>
      </c>
      <c r="G36" s="160" t="str">
        <f>_xlfn.TEXTJOIN("; ",TRUE,Hindamistabel!L139:L139)</f>
        <v/>
      </c>
    </row>
    <row r="37" spans="1:7" ht="123" x14ac:dyDescent="0.4">
      <c r="A37" s="157" t="s">
        <v>305</v>
      </c>
      <c r="B37" s="158" t="s">
        <v>273</v>
      </c>
      <c r="C37" s="158" t="s">
        <v>196</v>
      </c>
      <c r="D37" s="170" t="s">
        <v>306</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59" t="str">
        <f>_xlfn.TEXTJOIN("; ",TRUE,Hindamistabel!K140:K144)</f>
        <v>kaitsekorralduskava, KESE, inventuuride virtuaalkontor</v>
      </c>
      <c r="G37" s="160" t="str">
        <f>_xlfn.TEXTJOIN("; ",TRUE,Hindamistabel!L140:L144)</f>
        <v>Tehtud on jõgede hüdrobioloogilist ja hüdrokeemilist seiret. Kava näeb ette paksukojalise jõekarbi inventuuri, mille hange on hindamise ajaks (2025. a mai algus) välja kuulutatud.</v>
      </c>
    </row>
    <row r="38" spans="1:7" ht="147.6" x14ac:dyDescent="0.4">
      <c r="A38" s="157" t="s">
        <v>308</v>
      </c>
      <c r="B38" s="158" t="s">
        <v>273</v>
      </c>
      <c r="C38" s="158" t="s">
        <v>196</v>
      </c>
      <c r="D38" s="170" t="s">
        <v>309</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59" t="str">
        <f>_xlfn.TEXTJOIN("; ",TRUE,Hindamistabel!K145:K149)</f>
        <v>hindaja teadmised</v>
      </c>
      <c r="G38" s="160" t="str">
        <f>_xlfn.TEXTJOIN("; ",TRUE,Hindamistabel!L145:L149)</f>
        <v>Tegemata on kaitsekorralduskava vahehindamine - puudus metoodika. Uuendamata on eesmärgid, selleks on vaja enne teada saada paksukojalise jõekarbi inventuuri tulemused 8selguvad 2026. aasta lõpus).</v>
      </c>
    </row>
    <row r="39" spans="1:7" ht="73.8" x14ac:dyDescent="0.4">
      <c r="A39" s="157" t="s">
        <v>311</v>
      </c>
      <c r="B39" s="158" t="s">
        <v>273</v>
      </c>
      <c r="C39" s="158" t="s">
        <v>196</v>
      </c>
      <c r="D39" s="170" t="s">
        <v>312</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59" t="str">
        <f>_xlfn.TEXTJOIN("; ",TRUE,Hindamistabel!K150:K154)</f>
        <v>kaitsekorralduskava</v>
      </c>
      <c r="G39" s="160" t="str">
        <f>_xlfn.TEXTJOIN("; ",TRUE,Hindamistabel!L150:L154)</f>
        <v>Selliseid tegevusi ei ole kavas planeeritud.</v>
      </c>
    </row>
    <row r="40" spans="1:7" ht="98.4" x14ac:dyDescent="0.4">
      <c r="A40" s="157" t="s">
        <v>315</v>
      </c>
      <c r="B40" s="158" t="s">
        <v>273</v>
      </c>
      <c r="C40" s="158" t="s">
        <v>196</v>
      </c>
      <c r="D40" s="170" t="s">
        <v>316</v>
      </c>
      <c r="E40" s="163" t="str">
        <f>IF(Hindamistabel!J155&lt;&gt;"",Hindamistabel!J155,"")</f>
        <v>teadaolevalt mitte</v>
      </c>
      <c r="F40" s="159" t="str">
        <f>_xlfn.TEXTJOIN("; ",TRUE,Hindamistabel!K155:K155)</f>
        <v>Keskkonnaamet</v>
      </c>
      <c r="G40" s="160" t="str">
        <f>_xlfn.TEXTJOIN("; ",TRUE,Hindamistabel!L155:L155)</f>
        <v/>
      </c>
    </row>
    <row r="41" spans="1:7" ht="409.6" x14ac:dyDescent="0.4">
      <c r="A41" s="157" t="s">
        <v>319</v>
      </c>
      <c r="B41" s="158" t="s">
        <v>273</v>
      </c>
      <c r="C41" s="158" t="s">
        <v>318</v>
      </c>
      <c r="D41" s="170" t="s">
        <v>419</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59" t="str">
        <f>_xlfn.TEXTJOIN("; ",TRUE,Hindamistabel!K156:K160)</f>
        <v>TÜ Eesti Mereinstituut, 2023. Eesti kalandussektori riikliku töökava täitmine 2022.-2024. aastal. Osa: Lõhe ja meriforell.  Keskkonnaagentuur, 2024. https://kese.envir.ee/reportDetails?uid=28418558    Keskkonnaagentuur, 2024. Viru alamvesikonna vooluveekogumite ja LIFE IP CleanEST projektis seiratud vooluveekogude seisundihinnangud 2023. aasta seisuga. https://lifecleanest.ee/sites/cleanest/files/2025-01/Viru%20alamvesikonna%20%20vooluveekogumite%20ja%20LIFE%20IP%20%20CleanEST%20projektis%20seiratud%20%20vooluveekogude%20seisundihinnangud%20%202023.%20aasta%20seisuga%20%28D.1%29.pdf</v>
      </c>
      <c r="G41" s="160" t="str">
        <f>_xlfn.TEXTJOIN("; ",TRUE,Hindamistabel!L156:L160)</f>
        <v>Paksukojalise jõekarbi kohta andmed puuduvad, 2025. a on tellitud uuring. Lõhe seisundi võib lugeda TÜ Eesti Mereinstituudi 2023. a koostatud aruande alusel stabiilseks, sest lõhe asustustihedus senises elupaigas paisust suudmeni on kaitsekorraldusperioodi algusega võrreldes enam-vähem sama, vahepeal on olnud suurema arvukusega aastaid. Siiski ei vasta see kaitsekorralduskavas seatud eesmärgile. Eesmärk on, et jõgi oleks kogu Sirtsi loodusala ulatuses lõhele ja teistele kaitse-eesmärgiks seatud liikidele avatud (rändetõketeta) ning sobiv sigimis- ja elupaik. Rändetõkked on endiselt alles, nende avamisel suureneks Kunda jõe lõhe potentsiaalne kudealade suurus vähemalt 9 korda (TÜ Eesti Mereinstituut, 2023). KALA seisund Kunda_2 veekogumis on 2023. a hinnatud kesiseks. Kesise seisundi peamiseks põhjuseks võivad olla Kunda jõe alamjooksule jäävad paisud, mis takistavad siirdekalade liikumist (Keskkonnaagentuur, 2024).</v>
      </c>
    </row>
    <row r="42" spans="1:7" ht="73.8" x14ac:dyDescent="0.4">
      <c r="A42" s="157" t="s">
        <v>323</v>
      </c>
      <c r="B42" s="158" t="s">
        <v>273</v>
      </c>
      <c r="C42" s="158" t="s">
        <v>318</v>
      </c>
      <c r="D42" s="170" t="s">
        <v>433</v>
      </c>
      <c r="E42" s="163" t="str">
        <f>IF(Hindamistabel!J161&lt;&gt;"",Hindamistabel!J161,"")</f>
        <v/>
      </c>
      <c r="F42" s="159" t="str">
        <f>IF(Hindamistabel!K161&lt;&gt;"",Hindamistabel!K161,"")</f>
        <v/>
      </c>
      <c r="G42" s="160" t="str">
        <f>IF(Hindamistabel!L161&lt;&gt;"",Hindamistabel!L161,"")</f>
        <v/>
      </c>
    </row>
    <row r="43" spans="1:7" ht="49.2" x14ac:dyDescent="0.4">
      <c r="A43" s="157" t="s">
        <v>326</v>
      </c>
      <c r="B43" s="158" t="s">
        <v>273</v>
      </c>
      <c r="C43" s="158" t="s">
        <v>318</v>
      </c>
      <c r="D43" s="170" t="s">
        <v>434</v>
      </c>
      <c r="E43" s="163" t="str">
        <f>IF(Hindamistabel!J162&lt;&gt;"",Hindamistabel!J162,"")</f>
        <v>ei kohaldu</v>
      </c>
      <c r="F43" s="159" t="str">
        <f>IF(Hindamistabel!K162&lt;&gt;"",Hindamistabel!K162,"")</f>
        <v>-</v>
      </c>
      <c r="G43" s="160" t="str">
        <f>IF(Hindamistabel!L162&lt;&gt;"",Hindamistabel!L162,"")</f>
        <v/>
      </c>
    </row>
    <row r="44" spans="1:7" ht="147.6" x14ac:dyDescent="0.4">
      <c r="A44" s="157" t="s">
        <v>329</v>
      </c>
      <c r="B44" s="158" t="s">
        <v>273</v>
      </c>
      <c r="C44" s="158" t="s">
        <v>318</v>
      </c>
      <c r="D44" s="170" t="s">
        <v>435</v>
      </c>
      <c r="E44" s="163" t="str">
        <f>IF(Hindamistabel!J163&lt;&gt;"",Hindamistabel!J163,"")</f>
        <v>ei kohaldu</v>
      </c>
      <c r="F44" s="159" t="str">
        <f>IF(Hindamistabel!K163&lt;&gt;"",Hindamistabel!K163,"")</f>
        <v>-</v>
      </c>
      <c r="G44" s="160" t="str">
        <f>IF(Hindamistabel!L163&lt;&gt;"",Hindamistabel!L163,"")</f>
        <v/>
      </c>
    </row>
    <row r="45" spans="1:7" ht="409.6" x14ac:dyDescent="0.4">
      <c r="A45" s="157" t="s">
        <v>332</v>
      </c>
      <c r="B45" s="158" t="s">
        <v>273</v>
      </c>
      <c r="C45" s="158" t="s">
        <v>318</v>
      </c>
      <c r="D45" s="170" t="s">
        <v>420</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 xml:space="preserve">Ühegi kaitseväärtuse seisund ei ole stabiilne või paranenud </v>
      </c>
      <c r="F45" s="159" t="str">
        <f>_xlfn.TEXTJOIN("; ",TRUE,Hindamistabel!K164:K168)</f>
        <v>Keskkonnaagentuur, 2025. Eesti pinnaveekogumite seisundi 2024. aasta ajakohastatud vahehinnangu seletuskirja lisa 1 (Eesti vooluveekogumite hüdromorfoloogilise seisundi hinnang.xlsx). Keskkonnaportaal https://keskkonnaportaal.ee/et/teemad/vesi/pinnavesi/pinnaveekogumite-seisundiinfo.</v>
      </c>
      <c r="G45" s="160" t="str">
        <f>_xlfn.TEXTJOIN("; ",TRUE,Hindamistabel!L164:L168)</f>
        <v>Kunda jõe hoiuala on määratud elupaigatüübi jõed ja ojad (3260*) kaitseks. Kaitsekorralduskavas on jõe kui elupaiga kaitse eesmärk seatud veemajanduskavas arvestatud kriteeriumite järgi. Eesmärk on saavutada vähemalt hea seisund. Hoiualale jäävad veekogumid Kunda_2 (Anguse jõest Kunda Jaama tn sillani) ja Kunda_3 (Jaama tn sillast suudmeni). 2024. a aruande järgi on Kunda_3 koondseisund halb ja Kunda_2 koondseisund kesine.</v>
      </c>
    </row>
    <row r="46" spans="1:7" ht="73.8" x14ac:dyDescent="0.4">
      <c r="A46" s="157" t="s">
        <v>336</v>
      </c>
      <c r="B46" s="158" t="s">
        <v>273</v>
      </c>
      <c r="C46" s="158" t="s">
        <v>318</v>
      </c>
      <c r="D46" s="170" t="s">
        <v>436</v>
      </c>
      <c r="E46" s="163" t="str">
        <f>IF(Hindamistabel!J169&lt;&gt;"",Hindamistabel!J169,"")</f>
        <v/>
      </c>
      <c r="F46" s="159" t="str">
        <f>IF(Hindamistabel!K169&lt;&gt;"",Hindamistabel!K169,"")</f>
        <v/>
      </c>
      <c r="G46" s="160" t="str">
        <f>IF(Hindamistabel!L169&lt;&gt;"",Hindamistabel!L169,"")</f>
        <v/>
      </c>
    </row>
    <row r="47" spans="1:7" ht="409.6" x14ac:dyDescent="0.4">
      <c r="A47" s="157" t="s">
        <v>338</v>
      </c>
      <c r="B47" s="158" t="s">
        <v>273</v>
      </c>
      <c r="C47" s="158" t="s">
        <v>318</v>
      </c>
      <c r="D47" s="170" t="s">
        <v>437</v>
      </c>
      <c r="E47" s="163" t="str">
        <f>IF(Hindamistabel!J170&lt;&gt;"",Hindamistabel!J170,"")</f>
        <v>jõed ja ojad</v>
      </c>
      <c r="F47" s="159" t="str">
        <f>IF(Hindamistabel!K170&lt;&gt;"",Hindamistabel!K170,"")</f>
        <v>Keskkonnaagentuur, 2025. Eesti pinnaveekogumite seisundi 2024. aasta ajakohastatud vahehinnangu seletuskirja lisa 1 (Eesti vooluveekogumite hüdromorfoloogilise seisundi hinnang.xlsx). Keskkonnaportaal https://keskkonnaportaal.ee/et/teemad/vesi/pinnavesi/pinnaveekogumite-seisundiinfo.</v>
      </c>
      <c r="G47" s="160" t="str">
        <f>IF(Hindamistabel!L170&lt;&gt;"",Hindamistabel!L170,"")</f>
        <v>Kaitsekorraldusperioodi esimestel aastatel (2016-2018) oli veekogumi Kunda_3 koondseisund hinnatud kesiseks, aastatel 2019-2024 halvaks.</v>
      </c>
    </row>
    <row r="48" spans="1:7" ht="174" customHeight="1" x14ac:dyDescent="0.4">
      <c r="A48" s="157" t="s">
        <v>341</v>
      </c>
      <c r="B48" s="158" t="s">
        <v>273</v>
      </c>
      <c r="C48" s="158" t="s">
        <v>318</v>
      </c>
      <c r="D48" s="170" t="s">
        <v>438</v>
      </c>
      <c r="E48" s="163" t="str">
        <f>IF(Hindamistabel!J171&lt;&gt;"",Hindamistabel!J171,"")</f>
        <v>ei kohaldu</v>
      </c>
      <c r="F48" s="159" t="str">
        <f>IF(Hindamistabel!K171&lt;&gt;"",Hindamistabel!K171,"")</f>
        <v>-</v>
      </c>
      <c r="G48" s="160" t="str">
        <f>IF(Hindamistabel!L171&lt;&gt;"",Hindamistabel!L171,"")</f>
        <v/>
      </c>
    </row>
    <row r="49" spans="1:7" ht="73.8" x14ac:dyDescent="0.4">
      <c r="A49" s="157">
        <v>16</v>
      </c>
      <c r="B49" s="158" t="s">
        <v>273</v>
      </c>
      <c r="C49" s="158" t="s">
        <v>318</v>
      </c>
      <c r="D49" s="170" t="s">
        <v>344</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Andmed puuduvad/ei oska vastata</v>
      </c>
      <c r="F49" s="159" t="str">
        <f>_xlfn.TEXTJOIN("; ",TRUE,Hindamistabel!K172:K175)</f>
        <v>ELME kaardirakendus</v>
      </c>
      <c r="G49" s="160" t="str">
        <f>_xlfn.TEXTJOIN("; ",TRUE,Hindamistabel!L172:L175)</f>
        <v xml:space="preserve">Küsimusele vastamiseks kasutatakse ELME kaardirakendust, kus hindamise ajal veekogudel andmeid pole. </v>
      </c>
    </row>
    <row r="50" spans="1:7" ht="73.8" x14ac:dyDescent="0.4">
      <c r="A50" s="157">
        <v>17</v>
      </c>
      <c r="B50" s="158" t="s">
        <v>273</v>
      </c>
      <c r="C50" s="158" t="s">
        <v>318</v>
      </c>
      <c r="D50" s="170" t="s">
        <v>349</v>
      </c>
      <c r="E50" s="159" t="str">
        <f>IF(Hindamistabel!J176=TRUE,"Ökoloogiline sidusus on hea või paranenud",IF(Hindamistabel!J177=TRUE,"Ökoloogiline sidusus on stabiilne",IF(Hindamistabel!J178=TRUE,"Ökoloogiline sidusus on halb või vähenenud/halvenenud",IF(Hindamistabel!J179=TRUE,"Andmed puuduvad/ei oska vastata",""))))</f>
        <v>Andmed puuduvad/ei oska vastata</v>
      </c>
      <c r="F50" s="159" t="str">
        <f>_xlfn.TEXTJOIN("; ",TRUE,Hindamistabel!K176:K179)</f>
        <v>ELME kaardirakendus</v>
      </c>
      <c r="G50" s="160" t="str">
        <f>_xlfn.TEXTJOIN("; ",TRUE,Hindamistabel!L176:L179)</f>
        <v xml:space="preserve">Küsimusele vastamiseks kasutatakse ELME kaardirakendust, kus hindamise ajal veekogudel andmeid pole. </v>
      </c>
    </row>
    <row r="51" spans="1:7" ht="49.2" x14ac:dyDescent="0.4">
      <c r="A51" s="157" t="s">
        <v>352</v>
      </c>
      <c r="B51" s="158" t="s">
        <v>273</v>
      </c>
      <c r="C51" s="158" t="s">
        <v>318</v>
      </c>
      <c r="D51" s="170" t="s">
        <v>353</v>
      </c>
      <c r="E51" s="159"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9" t="str">
        <f>_xlfn.TEXTJOIN("; ",TRUE,Hindamistabel!K180:K182)</f>
        <v>Keskkonnaamet</v>
      </c>
      <c r="G51" s="160" t="str">
        <f>_xlfn.TEXTJOIN("; ",TRUE,Hindamistabel!L180:L182)</f>
        <v>Veekaitsevööndis ebaseaduslik puude ja põõsaste lageraie.</v>
      </c>
    </row>
    <row r="52" spans="1:7" ht="73.8" x14ac:dyDescent="0.4">
      <c r="A52" s="157" t="s">
        <v>359</v>
      </c>
      <c r="B52" s="158" t="s">
        <v>273</v>
      </c>
      <c r="C52" s="158" t="s">
        <v>318</v>
      </c>
      <c r="D52" s="170" t="s">
        <v>360</v>
      </c>
      <c r="E52" s="159" t="str">
        <f>IF(Hindamistabel!J183=TRUE,"Ei oska vastata",IF(Hindamistabel!J184=TRUE,"Jah, rikkumistel on võimalik (oluline) mõju kaitseväärtustele",IF(Hindamistabel!J185=TRUE,"Ei, rikkumistel ja/või selle tagajärgedel ei ole teadaolevaid (olulisi) mõjusid kaitseväärtustele","")))</f>
        <v>Ei oska vastata</v>
      </c>
      <c r="F52" s="159" t="str">
        <f>_xlfn.TEXTJOIN("; ",TRUE,Hindamistabel!K183:K185)</f>
        <v>hindaja</v>
      </c>
      <c r="G52" s="160" t="str">
        <f>_xlfn.TEXTJOIN("; ",TRUE,Hindamistabel!L183:L185)</f>
        <v>Andmetest ei selgu tööde täpne ulatus ja maht, et hinnata võimalikku mõju hoiuala kaitseväärtustele.</v>
      </c>
    </row>
    <row r="53" spans="1:7" ht="73.8" x14ac:dyDescent="0.4">
      <c r="A53" s="157" t="s">
        <v>364</v>
      </c>
      <c r="B53" s="158" t="s">
        <v>273</v>
      </c>
      <c r="C53" s="158" t="s">
        <v>318</v>
      </c>
      <c r="D53" s="170" t="s">
        <v>365</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59" t="str">
        <f>_xlfn.TEXTJOIN("; ",TRUE,Hindamistabel!K186:K190)</f>
        <v>hindaja arvamus</v>
      </c>
      <c r="G53" s="160" t="str">
        <f>_xlfn.TEXTJOIN("; ",TRUE,Hindamistabel!L186:L190)</f>
        <v>Jõe kaitseks ei piisa ainult veepeegli kaitsest.</v>
      </c>
    </row>
    <row r="54" spans="1:7" ht="73.8" x14ac:dyDescent="0.4">
      <c r="A54" s="157" t="s">
        <v>367</v>
      </c>
      <c r="B54" s="158" t="s">
        <v>273</v>
      </c>
      <c r="C54" s="158" t="s">
        <v>318</v>
      </c>
      <c r="D54" s="171" t="s">
        <v>439</v>
      </c>
      <c r="E54" s="159" t="str">
        <f>IF(Hindamistabel!J191&lt;&gt;"",Hindamistabel!J191,"")</f>
        <v>Tuleks kaaluda hoiuala piiride suurendamist veepeeglist kaugemale.</v>
      </c>
      <c r="F54" s="159" t="str">
        <f>IF(Hindamistabel!K191&lt;&gt;"",Hindamistabel!K191,"")</f>
        <v>Riigi Teataja, hindaja teadmised</v>
      </c>
      <c r="G54" s="160" t="str">
        <f>IF(Hindamistabel!L191&lt;&gt;"",Hindamistabel!L191,"")</f>
        <v/>
      </c>
    </row>
    <row r="55" spans="1:7" ht="98.4" x14ac:dyDescent="0.4">
      <c r="A55" s="157" t="s">
        <v>370</v>
      </c>
      <c r="B55" s="158" t="s">
        <v>273</v>
      </c>
      <c r="C55" s="158" t="s">
        <v>318</v>
      </c>
      <c r="D55" s="171" t="s">
        <v>368</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oska vastata</v>
      </c>
      <c r="F55" s="159" t="str">
        <f>_xlfn.TEXTJOIN("; ",TRUE,Hindamistabel!K192:K196)</f>
        <v>hindaja arvamus</v>
      </c>
      <c r="G55" s="160" t="str">
        <f>_xlfn.TEXTJOIN("; ",TRUE,Hindamistabel!L192:L196)</f>
        <v>Vastuseks määrati "Ei oska vastata", sest teadmine, kas paksukojaline jõekarp peaks olema kaitseväärtus, selgub pärast inventuuri 2026. aastal.</v>
      </c>
    </row>
    <row r="56" spans="1:7" ht="98.4" x14ac:dyDescent="0.4">
      <c r="A56" s="157" t="s">
        <v>405</v>
      </c>
      <c r="B56" s="158" t="s">
        <v>273</v>
      </c>
      <c r="C56" s="158" t="s">
        <v>318</v>
      </c>
      <c r="D56" s="170" t="s">
        <v>440</v>
      </c>
      <c r="E56" s="163" t="str">
        <f>IF(Hindamistabel!J197&lt;&gt;"",Hindamistabel!J197,"")</f>
        <v/>
      </c>
      <c r="F56" s="159" t="str">
        <f>IF(Hindamistabel!K197&lt;&gt;"",Hindamistabel!K197,"")</f>
        <v/>
      </c>
      <c r="G56" s="160" t="str">
        <f>IF(Hindamistabel!L197&lt;&gt;"",Hindamistabel!L197,"")</f>
        <v/>
      </c>
    </row>
    <row r="57" spans="1:7" ht="103.5" customHeight="1" x14ac:dyDescent="0.4">
      <c r="A57" s="164">
        <v>20</v>
      </c>
      <c r="B57" s="165" t="s">
        <v>55</v>
      </c>
      <c r="C57" s="165" t="s">
        <v>55</v>
      </c>
      <c r="D57" s="172" t="s">
        <v>372</v>
      </c>
      <c r="E57" s="167" t="str">
        <f>IF(Hindamistabel!J198&lt;&gt;"",Hindamistabel!J198,"")</f>
        <v>Tähelepanuväärne on jõel olevate paisude omanike vastuseis kaladele toimivate läbipääsude tagamiseks. Sellega seoses on toimunud või pooleli mitu kohtuasja. Kunda jõgi on kogu ulatuses määratud lõhe, jõeforelli, meriforelli ja harjuse kudemis- ja elupaigaks olevate veekogude  nimistusse, millel on vastavalt «Looduskaitseseaduse» § 51 lõikele 1 keelatud uute paisude rajamine ja olemasolevate paisude rekonstrueerimine ulatuses, mis tõstab veetaset, ning veekogu loodusliku sängi ja hüdroloogilise režiimi muutmine.</v>
      </c>
      <c r="F57" s="166" t="str">
        <f>IF(Hindamistabel!K198&lt;&gt;"",Hindamistabel!K198,"")</f>
        <v>Riigi Teataja, hindaja teadmised</v>
      </c>
      <c r="G57" s="168"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2026-01-28T07:21:00Z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