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Rajametsa\"/>
    </mc:Choice>
  </mc:AlternateContent>
  <xr:revisionPtr revIDLastSave="0" documentId="13_ncr:1_{52E3F007-EA63-4653-BF3C-17B7CAB39E62}" xr6:coauthVersionLast="47" xr6:coauthVersionMax="47" xr10:uidLastSave="{00000000-0000-0000-0000-000000000000}"/>
  <bookViews>
    <workbookView xWindow="-120" yWindow="-120" windowWidth="29040" windowHeight="1572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1" i="36" l="1"/>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8"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61" i="35"/>
  <c r="B71"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<sst xmlns="http://schemas.openxmlformats.org/spreadsheetml/2006/main" count="1301" uniqueCount="534">
  <si>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</si>
  <si>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</si>
  <si>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</si>
  <si>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</si>
  <si>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</si>
  <si>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</si>
  <si>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</si>
  <si>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</si>
  <si>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</si>
  <si>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</si>
  <si>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</si>
  <si>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</si>
  <si>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</si>
  <si>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</si>
  <si>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</si>
  <si>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</si>
  <si>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</si>
  <si>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</si>
  <si>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</si>
  <si>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</si>
  <si>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</si>
  <si>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</si>
  <si>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</si>
  <si>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</si>
  <si>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</si>
  <si>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</si>
  <si>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</si>
  <si>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</si>
  <si>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</si>
  <si>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</si>
  <si>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</si>
  <si>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</si>
  <si>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</si>
  <si>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</si>
  <si>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</si>
  <si>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</si>
  <si>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</si>
  <si>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</si>
  <si>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</si>
  <si>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</si>
  <si>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</si>
  <si>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</si>
  <si>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</si>
  <si>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</si>
  <si>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</si>
  <si>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</si>
  <si>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</si>
  <si>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</si>
  <si>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</si>
  <si>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</si>
  <si>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</si>
  <si>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</si>
  <si>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</si>
  <si>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</si>
  <si>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</si>
  <si>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</si>
  <si>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</si>
  <si>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</si>
  <si>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</si>
  <si>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</si>
  <si>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</si>
  <si>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</si>
  <si>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</si>
  <si>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</si>
  <si>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</si>
  <si>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</si>
  <si>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</si>
  <si>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</si>
  <si>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</si>
  <si>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</si>
  <si>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</si>
  <si>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</si>
  <si>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</si>
  <si>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</si>
  <si>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</si>
  <si>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</si>
  <si>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</si>
  <si>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</si>
  <si>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</si>
  <si>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</si>
  <si>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</si>
  <si>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</si>
  <si>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</si>
  <si>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</si>
  <si>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</si>
  <si>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</si>
  <si>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</si>
  <si>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</si>
  <si>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</si>
  <si>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</si>
  <si>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</si>
  <si>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</si>
  <si>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</si>
  <si>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</si>
  <si>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</si>
  <si>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</si>
  <si>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</si>
  <si>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</si>
  <si>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</si>
  <si>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</si>
  <si>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</si>
  <si>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</si>
  <si>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</si>
  <si>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</si>
  <si>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</si>
  <si>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</si>
  <si>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</si>
  <si>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</si>
  <si>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</si>
  <si>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</si>
  <si>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</si>
  <si>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</si>
  <si>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</si>
  <si>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</si>
  <si>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</si>
  <si>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</si>
  <si>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</si>
  <si>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</si>
  <si>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</si>
  <si>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</si>
  <si>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</si>
  <si>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</si>
  <si>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</si>
  <si>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</si>
  <si>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</si>
  <si>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</si>
  <si>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</si>
  <si>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</si>
  <si>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</si>
  <si>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</si>
  <si>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</si>
  <si>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</si>
  <si>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</si>
  <si>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</si>
  <si>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</si>
  <si>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</si>
  <si>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</si>
  <si>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</si>
  <si>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</si>
  <si>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</si>
  <si>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</si>
  <si>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</si>
  <si>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</si>
  <si>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</si>
  <si>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</si>
  <si>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</si>
  <si>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</si>
  <si>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</si>
  <si>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</si>
  <si>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</si>
  <si>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</si>
  <si>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</si>
  <si>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</si>
  <si>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</si>
  <si>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</si>
  <si>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</si>
  <si>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</si>
  <si>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</si>
  <si>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</si>
  <si>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</si>
  <si>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</si>
  <si>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</si>
  <si>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</si>
  <si>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</si>
  <si>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</si>
  <si>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</si>
  <si>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</si>
  <si>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</si>
  <si>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</si>
  <si>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</si>
  <si>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</si>
  <si>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</si>
  <si>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</si>
  <si>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</si>
  <si>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</si>
  <si>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</si>
  <si>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</si>
  <si>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</si>
  <si>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</si>
  <si>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</si>
  <si>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</si>
  <si>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</si>
  <si>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</si>
  <si>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</si>
  <si>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</si>
  <si>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</si>
  <si>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</si>
  <si>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</si>
  <si>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</si>
  <si>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</si>
  <si>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</si>
  <si>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</si>
  <si>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</si>
  <si>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</si>
  <si>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</si>
  <si>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</si>
  <si>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</si>
  <si>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</si>
  <si>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</si>
  <si>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</si>
  <si>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</si>
  <si>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</si>
  <si>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</si>
  <si>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</si>
  <si>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</si>
  <si>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</si>
  <si>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</si>
  <si>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</si>
  <si>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</si>
  <si>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</si>
  <si>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</si>
  <si>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</si>
  <si>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</si>
  <si>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</si>
  <si>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</si>
  <si>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</si>
  <si>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</si>
  <si>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</si>
  <si>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</si>
  <si>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</si>
  <si>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</si>
  <si>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</si>
  <si>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</si>
  <si>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</si>
  <si>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</si>
  <si>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</si>
  <si>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</si>
  <si>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</si>
  <si>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</si>
  <si>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</si>
  <si>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</si>
  <si>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</si>
  <si>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</si>
  <si>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</si>
  <si>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</si>
  <si>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</si>
  <si>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</si>
  <si>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</si>
  <si>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</si>
  <si>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</si>
  <si>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</si>
  <si>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</si>
  <si>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</si>
  <si>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</si>
  <si>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</si>
  <si>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</si>
  <si>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</si>
  <si>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</si>
  <si>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</si>
  <si>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</si>
  <si>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</si>
  <si>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</si>
  <si>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</si>
  <si>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</si>
  <si>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</si>
  <si>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</si>
  <si>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</si>
  <si>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</si>
  <si>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</si>
  <si>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</si>
  <si>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</si>
  <si>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</si>
  <si>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</si>
  <si>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</si>
  <si>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</si>
  <si>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</si>
  <si>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</si>
  <si>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</si>
  <si>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</si>
  <si>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</si>
  <si>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</si>
  <si>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</si>
  <si>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</si>
  <si>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</si>
  <si>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</si>
  <si>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</si>
  <si>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</si>
  <si>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</si>
  <si>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</si>
  <si>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</si>
  <si>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</si>
  <si>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</si>
  <si>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</si>
  <si>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</si>
  <si>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</si>
  <si>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</si>
  <si>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</si>
  <si>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</si>
  <si>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</si>
  <si>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</si>
  <si>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</si>
  <si>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</si>
  <si>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</si>
  <si>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</si>
  <si>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</si>
  <si>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</si>
  <si>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</si>
  <si>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</si>
  <si>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</si>
  <si>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</si>
  <si>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</si>
  <si>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</si>
  <si>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</si>
  <si>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</si>
  <si>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</si>
  <si>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</si>
  <si>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</si>
  <si>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</si>
  <si>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</si>
  <si>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</si>
  <si>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</si>
  <si>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</si>
  <si>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</si>
  <si>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</si>
  <si>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</si>
  <si>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</si>
  <si>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</si>
  <si>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</si>
  <si>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</si>
  <si>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</si>
  <si>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</si>
  <si>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</si>
  <si>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</si>
  <si>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</si>
  <si>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</si>
  <si>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</si>
  <si>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</si>
  <si>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</si>
  <si>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</si>
  <si>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</si>
  <si>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</si>
  <si>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</si>
  <si>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</si>
  <si>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</si>
  <si>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</si>
  <si>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</si>
  <si>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</si>
  <si>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</si>
  <si>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</si>
  <si>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</si>
  <si>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</si>
  <si>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</si>
  <si>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</si>
  <si>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</si>
  <si>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</si>
  <si>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</si>
  <si>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</si>
  <si>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</si>
  <si>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</si>
  <si>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</si>
  <si>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</si>
  <si>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</si>
  <si>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</si>
  <si>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</si>
  <si>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</si>
  <si>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</si>
  <si>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</si>
  <si>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</si>
  <si>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</si>
  <si>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</si>
  <si>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</si>
  <si>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</si>
  <si>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</si>
  <si>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</si>
  <si>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</si>
  <si>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</si>
  <si>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</si>
  <si>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</si>
  <si>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</si>
  <si>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</si>
  <si>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</si>
  <si>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</si>
  <si>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</si>
  <si>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</si>
  <si>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</si>
  <si>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</si>
  <si>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</si>
  <si>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</si>
  <si>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</si>
  <si>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</si>
  <si>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</si>
  <si>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</si>
  <si>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</si>
  <si>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</si>
  <si>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</si>
  <si>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</si>
  <si>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</si>
  <si>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</si>
  <si>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</si>
  <si>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</si>
  <si>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</si>
  <si>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</si>
  <si>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</si>
  <si>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</si>
  <si>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</si>
  <si>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</si>
  <si>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</si>
  <si>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</si>
  <si>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</si>
  <si>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</si>
  <si>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</si>
  <si>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</si>
  <si>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</si>
  <si>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</si>
  <si>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</si>
  <si>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</si>
  <si>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</si>
  <si>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</si>
  <si>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</si>
  <si>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</si>
  <si>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</si>
  <si>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</si>
  <si>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</si>
  <si>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</si>
  <si>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</si>
  <si>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</si>
  <si>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</si>
  <si>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</si>
  <si>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</si>
  <si>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</si>
  <si>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</si>
  <si>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</si>
  <si>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</si>
  <si>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</si>
  <si>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</si>
  <si>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</si>
  <si>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</si>
  <si>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</si>
  <si>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</si>
  <si>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</si>
  <si>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</si>
  <si>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</si>
  <si>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</si>
  <si>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</si>
  <si>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</si>
  <si>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</si>
  <si>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</si>
  <si>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</si>
  <si>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</si>
  <si>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</si>
  <si>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</si>
  <si>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</si>
  <si>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</si>
  <si>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</si>
  <si>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</si>
  <si>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</si>
  <si>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</si>
  <si>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</si>
  <si>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</si>
  <si>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</si>
  <si>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</si>
  <si>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</si>
  <si>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</si>
  <si>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</si>
  <si>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</si>
  <si>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</si>
  <si>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</si>
  <si>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</si>
  <si>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</si>
  <si>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</si>
  <si>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</si>
  <si>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</si>
  <si>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</si>
  <si>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Rajametsa hoiuala</t>
  </si>
  <si>
    <t>KLO2000259</t>
  </si>
  <si>
    <t>Pärnumaa</t>
  </si>
  <si>
    <t>VI</t>
  </si>
  <si>
    <t>Väinamere loodusala, Väinamere linnuala</t>
  </si>
  <si>
    <t>Keskkonnaamet</t>
  </si>
  <si>
    <t>14,3 ha</t>
  </si>
  <si>
    <t>Kirsi Loide</t>
  </si>
  <si>
    <t>Lisaks pärandniitude tegevuskava</t>
  </si>
  <si>
    <t>EELIS, KKK</t>
  </si>
  <si>
    <t>Kirjas on, et liiki leidub ja EELISes on leiukoht, mis ulatub ka Rajametsa hoiualale.</t>
  </si>
  <si>
    <t>Tegelikku vaatlust Rajametsa hoiuala osas tiigilendlase kohta ei ole.</t>
  </si>
  <si>
    <t>Andmed pärinevad Natura inventuurist</t>
  </si>
  <si>
    <t xml:space="preserve">On selgitatud, et  vajalik on nahkhiirte andmete täpsustamine ning on ettenähtud tegevus - nahkhiirte elupaikade inventeerimine. </t>
  </si>
  <si>
    <t>EELIS, Inventuuride virtuaalkontor</t>
  </si>
  <si>
    <t>Töös on inventuuri tellimine, kuid Rajametsa hoiualale jääb planeeritud inventuuri alast vaid väike osa.</t>
  </si>
  <si>
    <t>Kuna kava käsitleb mitut erinevat siseriiklikku kaitseala, siis konkreetselt Rajametsa hoiuala kohta ei ole eraldi esitatud kaitse-eesmärke</t>
  </si>
  <si>
    <t>KKK, KE</t>
  </si>
  <si>
    <t>KKK, EELIS</t>
  </si>
  <si>
    <t>Pärandniitude hooldus igal aastal</t>
  </si>
  <si>
    <t>Võimalik on hinnata pärandniitudele seatud kaitse-eesmärgi saavutamist aga tiigilendlase oma mitte</t>
  </si>
  <si>
    <t>Täpsustada nahkhiirte levikuandmeid</t>
  </si>
  <si>
    <t>KKK, PostiPoiss</t>
  </si>
  <si>
    <t>KKK koostamise etapis kaasati huvirühmasid, korraldati 8 koosolekut</t>
  </si>
  <si>
    <t>Kaasati pärandniitude hooldajaid</t>
  </si>
  <si>
    <t>Niitimise algusajad</t>
  </si>
  <si>
    <t>KKK, protokollid</t>
  </si>
  <si>
    <t>PLK-de hoolduse toetused väikesed, metsatoetused väikesed</t>
  </si>
  <si>
    <t>ekspertteadmine, protokollid, kirjavahetused</t>
  </si>
  <si>
    <t>Taastamistöid ei ole planeeritud</t>
  </si>
  <si>
    <t>Ei ole selliseid koosluseid</t>
  </si>
  <si>
    <t>KKK-ga ei ole planeeritud tiigilendlasele Rajametsa hoiualal vajalikke tegevusi</t>
  </si>
  <si>
    <t xml:space="preserve"> Ei ole selliseid tegevusi planeeritud</t>
  </si>
  <si>
    <t>Tegemata on nahkhiirte anmdete uuendamise inevntuur</t>
  </si>
  <si>
    <t>Tegemata on KKK vahehindamine ja KKK uuendamine</t>
  </si>
  <si>
    <t>KKK, KIRKE</t>
  </si>
  <si>
    <t>Nahkhiirte levikuandmed on vanad ja seega ei ole teada, kas ja milliseid liike alal leidub ning seega on teadmata ka seisund.</t>
  </si>
  <si>
    <t>Tiigilendlane</t>
  </si>
  <si>
    <t>ei ole asjakohane</t>
  </si>
  <si>
    <t>KKK, KE, EELIS</t>
  </si>
  <si>
    <t>ELME2</t>
  </si>
  <si>
    <t>30,1 Miks sidusus siin nii halb tuleb, kuigi on ju Matsalu RP kõrval</t>
  </si>
  <si>
    <t>OKAS, VMP</t>
  </si>
  <si>
    <t>Puudub info liikide kohta, vajalik oleks inventuur ja seejärel kaitse-eesmärkide muutmise analüüs</t>
  </si>
  <si>
    <t>7,9 ha</t>
  </si>
  <si>
    <t>Matsalu rahvuspargi, Rajametsa hoiuala, Haeska hoiuala ja Puiatu merikotka püsielupaiga kaitsekorralduskava</t>
  </si>
  <si>
    <t>2015-2024</t>
  </si>
  <si>
    <t>KKK, KIRKE, ELF, RMK, MHB, LHT kihid</t>
  </si>
  <si>
    <t>KKK, EELIS, KESE, KIRKE</t>
  </si>
  <si>
    <t>Vahepeal ei ole tehtud selliseid seireid, inventuure ja uuringuid, mis oleks sisendiks tegevuste kohandamiseks.</t>
  </si>
  <si>
    <t>Natura elupaikade inventuur</t>
  </si>
  <si>
    <t>Puudulikud andmed liikide kohta</t>
  </si>
  <si>
    <t>Alale jäävad pärandkultuuri objektid - vanad kiviaiad, kuid neid ei ole kavas käsitletud. Alale ulatuvad väikeses osas ka teiste nahkhiirte liikide elupaigad, kuid neid ei ole käsitletud.</t>
  </si>
  <si>
    <t>KKK, KE, EELIS, MaRu pärandkultuuri kaardirakendus</t>
  </si>
  <si>
    <t>Pärandniidud</t>
  </si>
  <si>
    <t>KKK, ortofoto, hindaja arvamus</t>
  </si>
  <si>
    <t>Kaitseala välised survetegurid teadaolevalt puuduvad.</t>
  </si>
  <si>
    <t>hindaja arvamus</t>
  </si>
  <si>
    <t>KKK, KESE, EELIS, PRIA kaardirakendus</t>
  </si>
  <si>
    <t>Pärandniit oli hoolduses veel 2024. aastal (EELIS-e kiht). PRIA kaardirakenduse järgi on pärandniidu hooldamise toetust võetud kogu alal ka 2025. aastal.</t>
  </si>
  <si>
    <t>KKK, Inventuuride virtuaalkontor, KIRKE</t>
  </si>
  <si>
    <t>Selliseid tegevusi ei ole planeeritud</t>
  </si>
  <si>
    <t>hindaja ekspertarvamus</t>
  </si>
  <si>
    <t>Tähelepanekud puuduvad</t>
  </si>
  <si>
    <t>Elupaik on endiselt hoolduses, kuid probleeme on kadakatega, mida on juurde tekkinud ja oleks vajalik eemaldada.</t>
  </si>
  <si>
    <t>KKK, EELIS, ortofoto, PRIA kaardirakendus, pärandniitude osakonna vanemspetsialist Priit Kukk</t>
  </si>
  <si>
    <t>Ebapiisavad hooldusvõtted, vajalik on karjatamisele lisaks mingitel aastatel ka võsa tõrjumine.</t>
  </si>
  <si>
    <t>Aru- ja soostunud niitude hoolduskava, pärandniitude osakonna vanemspetsialist Priit Kukk</t>
  </si>
  <si>
    <t>Kaks kontrolli hoiualal nõuetest kinnipidamise kohta, rikkumisi ei tuvastatud.</t>
  </si>
  <si>
    <t>teadaolevalt ei ole varem hinnatud</t>
  </si>
  <si>
    <t>Andmed on vanad ja uusi inventuure ei ole tehtud ning EELIS-es olev liigi elupaik ulatub alale vaid väikeses osas.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</si>
</sst>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14" fontId="28" fillId="0" borderId="29"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F99CC"/>
      <color rgb="FFF69583"/>
      <color rgb="FF005861"/>
      <color rgb="FFCCFFCC"/>
      <color rgb="FFFFCCCC"/>
      <color rgb="FFF9B8AD"/>
      <color rgb="FFB6D69A"/>
      <color rgb="FFFFECDD"/>
      <color rgb="FFD9D9D9"/>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Rajametsa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6" t="s">
        <v>0</v>
      </c>
      <c r="C3" s="176"/>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441</v>
      </c>
    </row>
    <row r="14" spans="2:3" ht="49.5" x14ac:dyDescent="0.25">
      <c r="B14" s="127" t="s">
        <v>16</v>
      </c>
      <c r="C14" s="128" t="s">
        <v>442</v>
      </c>
    </row>
    <row r="15" spans="2:3" ht="33" x14ac:dyDescent="0.25">
      <c r="B15" s="127" t="s">
        <v>17</v>
      </c>
      <c r="C15" s="128" t="s">
        <v>18</v>
      </c>
    </row>
    <row r="16" spans="2:3" ht="33" x14ac:dyDescent="0.25">
      <c r="B16" s="127" t="s">
        <v>19</v>
      </c>
      <c r="C16" s="128" t="s">
        <v>20</v>
      </c>
    </row>
    <row r="17" spans="2:3" ht="66" x14ac:dyDescent="0.25">
      <c r="B17" s="127" t="s">
        <v>453</v>
      </c>
      <c r="C17" s="128" t="s">
        <v>454</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461</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375</v>
      </c>
      <c r="C39" s="126" t="s">
        <v>2</v>
      </c>
    </row>
    <row r="40" spans="2:3" ht="16.5" x14ac:dyDescent="0.25">
      <c r="B40" s="128" t="s">
        <v>376</v>
      </c>
      <c r="C40" s="133" t="s">
        <v>377</v>
      </c>
    </row>
    <row r="41" spans="2:3" ht="16.5" x14ac:dyDescent="0.25">
      <c r="B41" s="133" t="s">
        <v>378</v>
      </c>
      <c r="C41" s="133" t="s">
        <v>379</v>
      </c>
    </row>
    <row r="42" spans="2:3" ht="16.5" x14ac:dyDescent="0.25">
      <c r="B42" s="133" t="s">
        <v>380</v>
      </c>
      <c r="C42" s="133" t="s">
        <v>381</v>
      </c>
    </row>
    <row r="43" spans="2:3" ht="16.5" x14ac:dyDescent="0.25">
      <c r="B43" s="133" t="s">
        <v>382</v>
      </c>
      <c r="C43" s="133" t="s">
        <v>383</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C28" sqref="C28"/>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463</v>
      </c>
    </row>
    <row r="7" spans="2:4" x14ac:dyDescent="0.25">
      <c r="B7" s="37" t="s">
        <v>60</v>
      </c>
      <c r="C7" s="36" t="s">
        <v>464</v>
      </c>
    </row>
    <row r="8" spans="2:4" x14ac:dyDescent="0.25">
      <c r="B8" s="37" t="s">
        <v>61</v>
      </c>
      <c r="C8" s="36" t="s">
        <v>465</v>
      </c>
    </row>
    <row r="9" spans="2:4" x14ac:dyDescent="0.25">
      <c r="B9" s="37" t="s">
        <v>62</v>
      </c>
      <c r="C9" s="36">
        <v>2006</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466</v>
      </c>
      <c r="D17" s="63"/>
    </row>
    <row r="18" spans="2:4" x14ac:dyDescent="0.25">
      <c r="B18" s="37" t="s">
        <v>71</v>
      </c>
      <c r="C18" s="37" t="s">
        <v>467</v>
      </c>
    </row>
    <row r="19" spans="2:4" x14ac:dyDescent="0.25">
      <c r="B19" s="37" t="s">
        <v>72</v>
      </c>
      <c r="C19" s="37" t="s">
        <v>468</v>
      </c>
    </row>
    <row r="20" spans="2:4" x14ac:dyDescent="0.25">
      <c r="B20" s="37" t="s">
        <v>73</v>
      </c>
      <c r="C20" s="37" t="s">
        <v>469</v>
      </c>
    </row>
    <row r="21" spans="2:4" x14ac:dyDescent="0.25">
      <c r="B21" s="37" t="s">
        <v>74</v>
      </c>
      <c r="C21" s="37" t="s">
        <v>469</v>
      </c>
    </row>
    <row r="22" spans="2:4" x14ac:dyDescent="0.25">
      <c r="B22" s="37" t="s">
        <v>75</v>
      </c>
      <c r="C22" s="37" t="s">
        <v>507</v>
      </c>
    </row>
    <row r="23" spans="2:4" ht="25.5" x14ac:dyDescent="0.25">
      <c r="B23" s="37" t="s">
        <v>76</v>
      </c>
      <c r="C23" s="37" t="s">
        <v>508</v>
      </c>
    </row>
    <row r="24" spans="2:4" x14ac:dyDescent="0.25">
      <c r="B24" s="37" t="s">
        <v>77</v>
      </c>
      <c r="C24" s="37" t="s">
        <v>509</v>
      </c>
    </row>
    <row r="25" spans="2:4" x14ac:dyDescent="0.25">
      <c r="B25" s="37" t="s">
        <v>78</v>
      </c>
      <c r="C25" s="37" t="s">
        <v>470</v>
      </c>
    </row>
    <row r="26" spans="2:4" x14ac:dyDescent="0.25">
      <c r="B26" s="37" t="s">
        <v>455</v>
      </c>
      <c r="C26" s="37">
        <f ca="1">YEAR(TODAY())</f>
        <v>2026</v>
      </c>
    </row>
    <row r="27" spans="2:4" ht="51" x14ac:dyDescent="0.25">
      <c r="B27" s="37" t="s">
        <v>404</v>
      </c>
      <c r="C27" s="39">
        <v>46055</v>
      </c>
    </row>
    <row r="28" spans="2:4" ht="25.5" x14ac:dyDescent="0.25">
      <c r="B28" s="37" t="s">
        <v>79</v>
      </c>
      <c r="C28" s="175" t="s">
        <v>532</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62" activePane="bottomRight" state="frozen"/>
      <selection pane="topRight" activeCell="D1" sqref="D1"/>
      <selection pane="bottomLeft" activeCell="A2" sqref="A2"/>
      <selection pane="bottomRight" activeCell="L159" sqref="L159"/>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387</v>
      </c>
      <c r="K1" s="3" t="s">
        <v>89</v>
      </c>
      <c r="L1" s="3" t="s">
        <v>374</v>
      </c>
    </row>
    <row r="2" spans="1:12" s="14" customFormat="1" x14ac:dyDescent="0.25">
      <c r="A2" s="179" t="s">
        <v>90</v>
      </c>
      <c r="B2" s="179" t="s">
        <v>90</v>
      </c>
      <c r="C2" s="192">
        <v>0</v>
      </c>
      <c r="D2" s="201" t="s">
        <v>91</v>
      </c>
      <c r="E2" s="189" t="s">
        <v>92</v>
      </c>
      <c r="F2" s="183" t="s">
        <v>93</v>
      </c>
      <c r="G2" s="187" t="s">
        <v>94</v>
      </c>
      <c r="H2" s="100" t="s">
        <v>95</v>
      </c>
      <c r="I2" s="5">
        <v>0</v>
      </c>
      <c r="J2" s="72" t="b">
        <v>0</v>
      </c>
      <c r="K2" s="6"/>
      <c r="L2" s="57"/>
    </row>
    <row r="3" spans="1:12" s="14" customFormat="1" ht="45" customHeight="1" x14ac:dyDescent="0.25">
      <c r="A3" s="180"/>
      <c r="B3" s="180"/>
      <c r="C3" s="193"/>
      <c r="D3" s="202"/>
      <c r="E3" s="190"/>
      <c r="F3" s="185"/>
      <c r="G3" s="247"/>
      <c r="H3" s="7" t="s">
        <v>96</v>
      </c>
      <c r="I3" s="8">
        <v>1</v>
      </c>
      <c r="J3" s="73" t="b">
        <v>0</v>
      </c>
      <c r="K3" s="9"/>
      <c r="L3" s="57"/>
    </row>
    <row r="4" spans="1:12" s="14" customFormat="1" ht="26.25" customHeight="1" x14ac:dyDescent="0.25">
      <c r="A4" s="180"/>
      <c r="B4" s="180"/>
      <c r="C4" s="193"/>
      <c r="D4" s="202"/>
      <c r="E4" s="190"/>
      <c r="F4" s="185"/>
      <c r="G4" s="247"/>
      <c r="H4" s="7" t="s">
        <v>97</v>
      </c>
      <c r="I4" s="8">
        <v>1</v>
      </c>
      <c r="J4" s="73" t="b">
        <v>0</v>
      </c>
      <c r="K4" s="9"/>
      <c r="L4" s="57"/>
    </row>
    <row r="5" spans="1:12" s="14" customFormat="1" ht="25.5" x14ac:dyDescent="0.25">
      <c r="A5" s="180"/>
      <c r="B5" s="180"/>
      <c r="C5" s="193"/>
      <c r="D5" s="202"/>
      <c r="E5" s="190"/>
      <c r="F5" s="185"/>
      <c r="G5" s="247"/>
      <c r="H5" s="7" t="s">
        <v>98</v>
      </c>
      <c r="I5" s="8">
        <v>2</v>
      </c>
      <c r="J5" s="73" t="b">
        <v>0</v>
      </c>
      <c r="K5" s="9"/>
      <c r="L5" s="57"/>
    </row>
    <row r="6" spans="1:12" s="14" customFormat="1" ht="51" x14ac:dyDescent="0.25">
      <c r="A6" s="180"/>
      <c r="B6" s="180"/>
      <c r="C6" s="193"/>
      <c r="D6" s="202"/>
      <c r="E6" s="190"/>
      <c r="F6" s="185"/>
      <c r="G6" s="247"/>
      <c r="H6" s="7" t="s">
        <v>99</v>
      </c>
      <c r="I6" s="8">
        <v>2</v>
      </c>
      <c r="J6" s="73" t="b">
        <v>0</v>
      </c>
      <c r="K6" s="9"/>
      <c r="L6" s="57"/>
    </row>
    <row r="7" spans="1:12" s="14" customFormat="1" x14ac:dyDescent="0.25">
      <c r="A7" s="180"/>
      <c r="B7" s="180"/>
      <c r="C7" s="193"/>
      <c r="D7" s="202"/>
      <c r="E7" s="190"/>
      <c r="F7" s="185"/>
      <c r="G7" s="247"/>
      <c r="H7" s="7" t="s">
        <v>100</v>
      </c>
      <c r="I7" s="8">
        <v>3</v>
      </c>
      <c r="J7" s="73" t="b">
        <v>0</v>
      </c>
      <c r="K7" s="9"/>
      <c r="L7" s="57"/>
    </row>
    <row r="8" spans="1:12" s="14" customFormat="1" ht="38.25" x14ac:dyDescent="0.25">
      <c r="A8" s="180"/>
      <c r="B8" s="180"/>
      <c r="C8" s="193"/>
      <c r="D8" s="202"/>
      <c r="E8" s="190"/>
      <c r="F8" s="185"/>
      <c r="G8" s="247"/>
      <c r="H8" s="7" t="s">
        <v>101</v>
      </c>
      <c r="I8" s="8">
        <v>3</v>
      </c>
      <c r="J8" s="73" t="b">
        <v>1</v>
      </c>
      <c r="K8" s="9" t="s">
        <v>288</v>
      </c>
      <c r="L8" s="57" t="s">
        <v>471</v>
      </c>
    </row>
    <row r="9" spans="1:12" s="14" customFormat="1" ht="25.5" x14ac:dyDescent="0.25">
      <c r="A9" s="181"/>
      <c r="B9" s="181"/>
      <c r="C9" s="194"/>
      <c r="D9" s="203"/>
      <c r="E9" s="191"/>
      <c r="F9" s="186"/>
      <c r="G9" s="188"/>
      <c r="H9" s="101" t="s">
        <v>102</v>
      </c>
      <c r="I9" s="11" t="s">
        <v>386</v>
      </c>
      <c r="J9" s="74" t="b">
        <v>0</v>
      </c>
      <c r="K9" s="12"/>
      <c r="L9" s="58"/>
    </row>
    <row r="10" spans="1:12" s="14" customFormat="1" ht="27.75" customHeight="1" x14ac:dyDescent="0.25">
      <c r="A10" s="179" t="s">
        <v>104</v>
      </c>
      <c r="B10" s="179" t="s">
        <v>105</v>
      </c>
      <c r="C10" s="192" t="s">
        <v>106</v>
      </c>
      <c r="D10" s="198" t="s">
        <v>107</v>
      </c>
      <c r="E10" s="195" t="s">
        <v>108</v>
      </c>
      <c r="F10" s="179" t="s">
        <v>93</v>
      </c>
      <c r="G10" s="179" t="s">
        <v>109</v>
      </c>
      <c r="H10" s="100" t="s">
        <v>110</v>
      </c>
      <c r="I10" s="5">
        <v>0</v>
      </c>
      <c r="J10" s="75" t="b">
        <v>0</v>
      </c>
      <c r="K10" s="17"/>
      <c r="L10" s="4"/>
    </row>
    <row r="11" spans="1:12" s="14" customFormat="1" ht="27.75" customHeight="1" x14ac:dyDescent="0.25">
      <c r="A11" s="180"/>
      <c r="B11" s="180"/>
      <c r="C11" s="193"/>
      <c r="D11" s="199"/>
      <c r="E11" s="196"/>
      <c r="F11" s="180"/>
      <c r="G11" s="180"/>
      <c r="H11" s="7" t="s">
        <v>111</v>
      </c>
      <c r="I11" s="8">
        <v>1</v>
      </c>
      <c r="J11" s="76" t="b">
        <v>0</v>
      </c>
      <c r="K11" s="15"/>
      <c r="L11" s="7"/>
    </row>
    <row r="12" spans="1:12" s="14" customFormat="1" ht="27.75" customHeight="1" x14ac:dyDescent="0.25">
      <c r="A12" s="180"/>
      <c r="B12" s="180"/>
      <c r="C12" s="193"/>
      <c r="D12" s="199"/>
      <c r="E12" s="196"/>
      <c r="F12" s="180"/>
      <c r="G12" s="180"/>
      <c r="H12" s="7" t="s">
        <v>112</v>
      </c>
      <c r="I12" s="8">
        <v>2</v>
      </c>
      <c r="J12" s="76" t="b">
        <v>0</v>
      </c>
      <c r="K12" s="15"/>
      <c r="L12" s="7"/>
    </row>
    <row r="13" spans="1:12" s="14" customFormat="1" ht="27.75" customHeight="1" x14ac:dyDescent="0.25">
      <c r="A13" s="180"/>
      <c r="B13" s="180"/>
      <c r="C13" s="193"/>
      <c r="D13" s="199"/>
      <c r="E13" s="196"/>
      <c r="F13" s="180"/>
      <c r="G13" s="180"/>
      <c r="H13" s="7" t="s">
        <v>113</v>
      </c>
      <c r="I13" s="8">
        <v>3</v>
      </c>
      <c r="J13" s="76" t="b">
        <v>1</v>
      </c>
      <c r="K13" s="15" t="s">
        <v>472</v>
      </c>
      <c r="L13" s="7" t="s">
        <v>473</v>
      </c>
    </row>
    <row r="14" spans="1:12" s="14" customFormat="1" ht="117.75" customHeight="1" x14ac:dyDescent="0.25">
      <c r="A14" s="181"/>
      <c r="B14" s="181"/>
      <c r="C14" s="194"/>
      <c r="D14" s="200"/>
      <c r="E14" s="197"/>
      <c r="F14" s="181"/>
      <c r="G14" s="181"/>
      <c r="H14" s="101" t="s">
        <v>384</v>
      </c>
      <c r="I14" s="11" t="s">
        <v>386</v>
      </c>
      <c r="J14" s="77" t="b">
        <v>0</v>
      </c>
      <c r="K14" s="18"/>
      <c r="L14" s="10"/>
    </row>
    <row r="15" spans="1:12" s="14" customFormat="1" ht="27.75" customHeight="1" x14ac:dyDescent="0.25">
      <c r="A15" s="179" t="s">
        <v>104</v>
      </c>
      <c r="B15" s="179" t="s">
        <v>105</v>
      </c>
      <c r="C15" s="192" t="s">
        <v>114</v>
      </c>
      <c r="D15" s="201" t="s">
        <v>115</v>
      </c>
      <c r="E15" s="195" t="s">
        <v>116</v>
      </c>
      <c r="F15" s="183" t="s">
        <v>93</v>
      </c>
      <c r="G15" s="179" t="s">
        <v>94</v>
      </c>
      <c r="H15" s="100" t="s">
        <v>117</v>
      </c>
      <c r="I15" s="5">
        <v>0</v>
      </c>
      <c r="J15" s="75" t="b">
        <v>0</v>
      </c>
      <c r="K15" s="17"/>
      <c r="L15" s="4"/>
    </row>
    <row r="16" spans="1:12" s="14" customFormat="1" ht="27.75" customHeight="1" x14ac:dyDescent="0.25">
      <c r="A16" s="180"/>
      <c r="B16" s="180"/>
      <c r="C16" s="193"/>
      <c r="D16" s="202"/>
      <c r="E16" s="196"/>
      <c r="F16" s="185"/>
      <c r="G16" s="180"/>
      <c r="H16" s="7" t="s">
        <v>111</v>
      </c>
      <c r="I16" s="8">
        <v>1</v>
      </c>
      <c r="J16" s="76" t="b">
        <v>0</v>
      </c>
      <c r="K16" s="15"/>
      <c r="L16" s="7"/>
    </row>
    <row r="17" spans="1:12" s="14" customFormat="1" ht="27.75" customHeight="1" x14ac:dyDescent="0.25">
      <c r="A17" s="180"/>
      <c r="B17" s="180"/>
      <c r="C17" s="193"/>
      <c r="D17" s="202"/>
      <c r="E17" s="196"/>
      <c r="F17" s="185"/>
      <c r="G17" s="180"/>
      <c r="H17" s="7" t="s">
        <v>112</v>
      </c>
      <c r="I17" s="8">
        <v>2</v>
      </c>
      <c r="J17" s="76" t="b">
        <v>0</v>
      </c>
      <c r="K17" s="15"/>
      <c r="L17" s="7"/>
    </row>
    <row r="18" spans="1:12" s="14" customFormat="1" ht="27.75" customHeight="1" x14ac:dyDescent="0.25">
      <c r="A18" s="180"/>
      <c r="B18" s="180"/>
      <c r="C18" s="193"/>
      <c r="D18" s="202"/>
      <c r="E18" s="196"/>
      <c r="F18" s="185"/>
      <c r="G18" s="180"/>
      <c r="H18" s="7" t="s">
        <v>113</v>
      </c>
      <c r="I18" s="8">
        <v>3</v>
      </c>
      <c r="J18" s="78" t="b">
        <v>1</v>
      </c>
      <c r="K18" s="15" t="s">
        <v>472</v>
      </c>
      <c r="L18" s="7" t="s">
        <v>513</v>
      </c>
    </row>
    <row r="19" spans="1:12" s="14" customFormat="1" ht="102" customHeight="1" x14ac:dyDescent="0.25">
      <c r="A19" s="181"/>
      <c r="B19" s="181"/>
      <c r="C19" s="194"/>
      <c r="D19" s="203"/>
      <c r="E19" s="197"/>
      <c r="F19" s="186"/>
      <c r="G19" s="181"/>
      <c r="H19" s="101" t="s">
        <v>385</v>
      </c>
      <c r="I19" s="11" t="s">
        <v>386</v>
      </c>
      <c r="J19" s="77" t="b">
        <v>0</v>
      </c>
      <c r="K19" s="18"/>
      <c r="L19" s="10"/>
    </row>
    <row r="20" spans="1:12" s="14" customFormat="1" ht="38.25" x14ac:dyDescent="0.25">
      <c r="A20" s="179" t="s">
        <v>104</v>
      </c>
      <c r="B20" s="179" t="s">
        <v>105</v>
      </c>
      <c r="C20" s="192" t="s">
        <v>118</v>
      </c>
      <c r="D20" s="201" t="s">
        <v>119</v>
      </c>
      <c r="E20" s="189" t="s">
        <v>120</v>
      </c>
      <c r="F20" s="183" t="s">
        <v>93</v>
      </c>
      <c r="G20" s="179" t="s">
        <v>94</v>
      </c>
      <c r="H20" s="4" t="s">
        <v>121</v>
      </c>
      <c r="I20" s="5">
        <v>0</v>
      </c>
      <c r="J20" s="75" t="b">
        <v>1</v>
      </c>
      <c r="K20" s="17" t="s">
        <v>472</v>
      </c>
      <c r="L20" s="4" t="s">
        <v>474</v>
      </c>
    </row>
    <row r="21" spans="1:12" s="14" customFormat="1" ht="38.25" x14ac:dyDescent="0.25">
      <c r="A21" s="180"/>
      <c r="B21" s="180"/>
      <c r="C21" s="193"/>
      <c r="D21" s="202"/>
      <c r="E21" s="190"/>
      <c r="F21" s="185"/>
      <c r="G21" s="180"/>
      <c r="H21" s="7" t="s">
        <v>122</v>
      </c>
      <c r="I21" s="8">
        <v>1</v>
      </c>
      <c r="J21" s="76" t="b">
        <v>0</v>
      </c>
      <c r="K21" s="15"/>
      <c r="L21" s="7"/>
    </row>
    <row r="22" spans="1:12" s="14" customFormat="1" ht="38.25" x14ac:dyDescent="0.25">
      <c r="A22" s="180"/>
      <c r="B22" s="180"/>
      <c r="C22" s="193"/>
      <c r="D22" s="202"/>
      <c r="E22" s="190"/>
      <c r="F22" s="185"/>
      <c r="G22" s="180"/>
      <c r="H22" s="7" t="s">
        <v>123</v>
      </c>
      <c r="I22" s="8">
        <v>2</v>
      </c>
      <c r="J22" s="76" t="b">
        <v>0</v>
      </c>
      <c r="K22" s="15"/>
      <c r="L22" s="7"/>
    </row>
    <row r="23" spans="1:12" s="14" customFormat="1" ht="38.25" x14ac:dyDescent="0.25">
      <c r="A23" s="180"/>
      <c r="B23" s="180"/>
      <c r="C23" s="193"/>
      <c r="D23" s="202"/>
      <c r="E23" s="190"/>
      <c r="F23" s="185"/>
      <c r="G23" s="180"/>
      <c r="H23" s="7" t="s">
        <v>124</v>
      </c>
      <c r="I23" s="8">
        <v>3</v>
      </c>
      <c r="J23" s="76" t="b">
        <v>0</v>
      </c>
      <c r="K23" s="15"/>
      <c r="L23" s="7"/>
    </row>
    <row r="24" spans="1:12" s="14" customFormat="1" ht="25.5" x14ac:dyDescent="0.25">
      <c r="A24" s="181"/>
      <c r="B24" s="181"/>
      <c r="C24" s="194"/>
      <c r="D24" s="203"/>
      <c r="E24" s="191"/>
      <c r="F24" s="186"/>
      <c r="G24" s="181"/>
      <c r="H24" s="10" t="s">
        <v>125</v>
      </c>
      <c r="I24" s="11" t="s">
        <v>386</v>
      </c>
      <c r="J24" s="77" t="b">
        <v>0</v>
      </c>
      <c r="K24" s="18"/>
      <c r="L24" s="10"/>
    </row>
    <row r="25" spans="1:12" s="14" customFormat="1" ht="38.25" x14ac:dyDescent="0.25">
      <c r="A25" s="179" t="s">
        <v>104</v>
      </c>
      <c r="B25" s="179" t="s">
        <v>105</v>
      </c>
      <c r="C25" s="192" t="s">
        <v>126</v>
      </c>
      <c r="D25" s="201" t="s">
        <v>127</v>
      </c>
      <c r="E25" s="189" t="s">
        <v>128</v>
      </c>
      <c r="F25" s="183" t="s">
        <v>93</v>
      </c>
      <c r="G25" s="179" t="s">
        <v>94</v>
      </c>
      <c r="H25" s="4" t="s">
        <v>129</v>
      </c>
      <c r="I25" s="5">
        <v>0</v>
      </c>
      <c r="J25" s="75" t="b">
        <v>0</v>
      </c>
      <c r="K25" s="17"/>
      <c r="L25" s="4"/>
    </row>
    <row r="26" spans="1:12" s="14" customFormat="1" ht="38.25" x14ac:dyDescent="0.25">
      <c r="A26" s="180"/>
      <c r="B26" s="180"/>
      <c r="C26" s="193"/>
      <c r="D26" s="202"/>
      <c r="E26" s="190"/>
      <c r="F26" s="185"/>
      <c r="G26" s="180"/>
      <c r="H26" s="7" t="s">
        <v>122</v>
      </c>
      <c r="I26" s="8">
        <v>1</v>
      </c>
      <c r="J26" s="76" t="b">
        <v>0</v>
      </c>
      <c r="K26" s="15"/>
      <c r="L26" s="15"/>
    </row>
    <row r="27" spans="1:12" s="14" customFormat="1" ht="38.25" x14ac:dyDescent="0.25">
      <c r="A27" s="180"/>
      <c r="B27" s="180"/>
      <c r="C27" s="193"/>
      <c r="D27" s="202"/>
      <c r="E27" s="190"/>
      <c r="F27" s="185"/>
      <c r="G27" s="180"/>
      <c r="H27" s="7" t="s">
        <v>123</v>
      </c>
      <c r="I27" s="8">
        <v>2</v>
      </c>
      <c r="J27" s="76" t="b">
        <v>0</v>
      </c>
      <c r="K27" s="15"/>
      <c r="L27" s="15"/>
    </row>
    <row r="28" spans="1:12" s="14" customFormat="1" ht="38.25" x14ac:dyDescent="0.25">
      <c r="A28" s="180"/>
      <c r="B28" s="180"/>
      <c r="C28" s="193"/>
      <c r="D28" s="202"/>
      <c r="E28" s="190"/>
      <c r="F28" s="185"/>
      <c r="G28" s="180"/>
      <c r="H28" s="7" t="s">
        <v>124</v>
      </c>
      <c r="I28" s="8">
        <v>3</v>
      </c>
      <c r="J28" s="76" t="b">
        <v>1</v>
      </c>
      <c r="K28" s="15" t="s">
        <v>472</v>
      </c>
      <c r="L28" s="7" t="s">
        <v>475</v>
      </c>
    </row>
    <row r="29" spans="1:12" s="14" customFormat="1" ht="25.5" x14ac:dyDescent="0.25">
      <c r="A29" s="181"/>
      <c r="B29" s="181"/>
      <c r="C29" s="194"/>
      <c r="D29" s="203"/>
      <c r="E29" s="191"/>
      <c r="F29" s="186"/>
      <c r="G29" s="181"/>
      <c r="H29" s="10" t="s">
        <v>125</v>
      </c>
      <c r="I29" s="11" t="s">
        <v>386</v>
      </c>
      <c r="J29" s="77" t="b">
        <v>0</v>
      </c>
      <c r="K29" s="18"/>
      <c r="L29" s="10"/>
    </row>
    <row r="30" spans="1:12" s="14" customFormat="1" ht="25.5" x14ac:dyDescent="0.25">
      <c r="A30" s="179" t="s">
        <v>104</v>
      </c>
      <c r="B30" s="179" t="s">
        <v>105</v>
      </c>
      <c r="C30" s="192" t="s">
        <v>130</v>
      </c>
      <c r="D30" s="201" t="s">
        <v>131</v>
      </c>
      <c r="E30" s="189" t="s">
        <v>132</v>
      </c>
      <c r="F30" s="183" t="s">
        <v>93</v>
      </c>
      <c r="G30" s="179" t="s">
        <v>94</v>
      </c>
      <c r="H30" s="4" t="s">
        <v>133</v>
      </c>
      <c r="I30" s="5">
        <v>0</v>
      </c>
      <c r="J30" s="75" t="b">
        <v>0</v>
      </c>
      <c r="K30" s="17"/>
      <c r="L30" s="4"/>
    </row>
    <row r="31" spans="1:12" s="14" customFormat="1" ht="38.25" x14ac:dyDescent="0.25">
      <c r="A31" s="180"/>
      <c r="B31" s="180"/>
      <c r="C31" s="193"/>
      <c r="D31" s="202"/>
      <c r="E31" s="190"/>
      <c r="F31" s="185"/>
      <c r="G31" s="180"/>
      <c r="H31" s="7" t="s">
        <v>134</v>
      </c>
      <c r="I31" s="8">
        <v>1</v>
      </c>
      <c r="J31" s="76" t="b">
        <v>0</v>
      </c>
      <c r="K31" s="15"/>
      <c r="L31" s="7"/>
    </row>
    <row r="32" spans="1:12" s="14" customFormat="1" ht="51" x14ac:dyDescent="0.25">
      <c r="A32" s="180"/>
      <c r="B32" s="180"/>
      <c r="C32" s="193"/>
      <c r="D32" s="202"/>
      <c r="E32" s="190"/>
      <c r="F32" s="185"/>
      <c r="G32" s="180"/>
      <c r="H32" s="7" t="s">
        <v>135</v>
      </c>
      <c r="I32" s="8">
        <v>2</v>
      </c>
      <c r="J32" s="78" t="b">
        <v>1</v>
      </c>
      <c r="K32" s="15" t="s">
        <v>9</v>
      </c>
      <c r="L32" s="7" t="s">
        <v>476</v>
      </c>
    </row>
    <row r="33" spans="1:12" s="14" customFormat="1" ht="25.5" x14ac:dyDescent="0.25">
      <c r="A33" s="181"/>
      <c r="B33" s="181"/>
      <c r="C33" s="194"/>
      <c r="D33" s="203"/>
      <c r="E33" s="191"/>
      <c r="F33" s="186"/>
      <c r="G33" s="181"/>
      <c r="H33" s="101" t="s">
        <v>136</v>
      </c>
      <c r="I33" s="16">
        <v>3</v>
      </c>
      <c r="J33" s="79" t="b">
        <v>0</v>
      </c>
      <c r="K33" s="16"/>
      <c r="L33" s="59"/>
    </row>
    <row r="34" spans="1:12" s="14" customFormat="1" ht="38.25" x14ac:dyDescent="0.25">
      <c r="A34" s="179" t="s">
        <v>104</v>
      </c>
      <c r="B34" s="179" t="s">
        <v>105</v>
      </c>
      <c r="C34" s="192" t="s">
        <v>137</v>
      </c>
      <c r="D34" s="201" t="s">
        <v>138</v>
      </c>
      <c r="E34" s="189" t="s">
        <v>139</v>
      </c>
      <c r="F34" s="183" t="s">
        <v>93</v>
      </c>
      <c r="G34" s="179" t="s">
        <v>140</v>
      </c>
      <c r="H34" s="4" t="s">
        <v>141</v>
      </c>
      <c r="I34" s="5">
        <v>0</v>
      </c>
      <c r="J34" s="75" t="b">
        <v>1</v>
      </c>
      <c r="K34" s="17" t="s">
        <v>477</v>
      </c>
      <c r="L34" s="60" t="s">
        <v>478</v>
      </c>
    </row>
    <row r="35" spans="1:12" s="14" customFormat="1" ht="38.25" x14ac:dyDescent="0.25">
      <c r="A35" s="180"/>
      <c r="B35" s="180"/>
      <c r="C35" s="193"/>
      <c r="D35" s="202"/>
      <c r="E35" s="190"/>
      <c r="F35" s="185"/>
      <c r="G35" s="180"/>
      <c r="H35" s="7" t="s">
        <v>142</v>
      </c>
      <c r="I35" s="8">
        <v>1</v>
      </c>
      <c r="J35" s="76" t="b">
        <v>0</v>
      </c>
      <c r="K35" s="15"/>
      <c r="L35" s="61"/>
    </row>
    <row r="36" spans="1:12" s="14" customFormat="1" ht="25.5" x14ac:dyDescent="0.25">
      <c r="A36" s="180"/>
      <c r="B36" s="180"/>
      <c r="C36" s="193"/>
      <c r="D36" s="202"/>
      <c r="E36" s="190"/>
      <c r="F36" s="185"/>
      <c r="G36" s="180"/>
      <c r="H36" s="7" t="s">
        <v>143</v>
      </c>
      <c r="I36" s="8">
        <v>2</v>
      </c>
      <c r="J36" s="76" t="b">
        <v>0</v>
      </c>
      <c r="K36" s="62"/>
      <c r="L36" s="61"/>
    </row>
    <row r="37" spans="1:12" s="14" customFormat="1" x14ac:dyDescent="0.25">
      <c r="A37" s="181"/>
      <c r="B37" s="181"/>
      <c r="C37" s="194"/>
      <c r="D37" s="203"/>
      <c r="E37" s="191"/>
      <c r="F37" s="186"/>
      <c r="G37" s="181"/>
      <c r="H37" s="10" t="s">
        <v>144</v>
      </c>
      <c r="I37" s="11">
        <v>3</v>
      </c>
      <c r="J37" s="77" t="b">
        <v>0</v>
      </c>
      <c r="K37" s="18"/>
      <c r="L37" s="61"/>
    </row>
    <row r="38" spans="1:12" s="29" customFormat="1" ht="25.5" x14ac:dyDescent="0.25">
      <c r="A38" s="179" t="s">
        <v>104</v>
      </c>
      <c r="B38" s="179" t="s">
        <v>145</v>
      </c>
      <c r="C38" s="192" t="s">
        <v>146</v>
      </c>
      <c r="D38" s="201" t="s">
        <v>147</v>
      </c>
      <c r="E38" s="189" t="s">
        <v>148</v>
      </c>
      <c r="F38" s="204" t="s">
        <v>93</v>
      </c>
      <c r="G38" s="179" t="s">
        <v>94</v>
      </c>
      <c r="H38" s="100" t="s">
        <v>394</v>
      </c>
      <c r="I38" s="5">
        <v>0</v>
      </c>
      <c r="J38" s="75" t="b">
        <v>0</v>
      </c>
      <c r="K38" s="17"/>
      <c r="L38" s="4"/>
    </row>
    <row r="39" spans="1:12" s="29" customFormat="1" ht="51" x14ac:dyDescent="0.25">
      <c r="A39" s="180"/>
      <c r="B39" s="180"/>
      <c r="C39" s="193"/>
      <c r="D39" s="202"/>
      <c r="E39" s="190"/>
      <c r="F39" s="205"/>
      <c r="G39" s="180"/>
      <c r="H39" s="7" t="s">
        <v>149</v>
      </c>
      <c r="I39" s="8">
        <v>1</v>
      </c>
      <c r="J39" s="76" t="b">
        <v>0</v>
      </c>
      <c r="K39" s="15"/>
      <c r="L39" s="7"/>
    </row>
    <row r="40" spans="1:12" s="29" customFormat="1" ht="25.5" x14ac:dyDescent="0.25">
      <c r="A40" s="180"/>
      <c r="B40" s="180"/>
      <c r="C40" s="193"/>
      <c r="D40" s="202"/>
      <c r="E40" s="190"/>
      <c r="F40" s="205"/>
      <c r="G40" s="180"/>
      <c r="H40" s="7" t="s">
        <v>150</v>
      </c>
      <c r="I40" s="8">
        <v>1</v>
      </c>
      <c r="J40" s="76" t="b">
        <v>0</v>
      </c>
      <c r="K40" s="15"/>
      <c r="L40" s="7"/>
    </row>
    <row r="41" spans="1:12" s="29" customFormat="1" ht="25.5" x14ac:dyDescent="0.25">
      <c r="A41" s="180"/>
      <c r="B41" s="180"/>
      <c r="C41" s="193"/>
      <c r="D41" s="202"/>
      <c r="E41" s="190"/>
      <c r="F41" s="205"/>
      <c r="G41" s="180"/>
      <c r="H41" s="7" t="s">
        <v>151</v>
      </c>
      <c r="I41" s="8">
        <v>2</v>
      </c>
      <c r="J41" s="76" t="b">
        <v>0</v>
      </c>
      <c r="K41" s="15"/>
      <c r="L41" s="7"/>
    </row>
    <row r="42" spans="1:12" s="29" customFormat="1" ht="25.5" x14ac:dyDescent="0.25">
      <c r="A42" s="181"/>
      <c r="B42" s="181"/>
      <c r="C42" s="194"/>
      <c r="D42" s="203"/>
      <c r="E42" s="191"/>
      <c r="F42" s="206"/>
      <c r="G42" s="181"/>
      <c r="H42" s="10" t="s">
        <v>152</v>
      </c>
      <c r="I42" s="11">
        <v>3</v>
      </c>
      <c r="J42" s="80" t="b">
        <v>1</v>
      </c>
      <c r="K42" s="18" t="s">
        <v>9</v>
      </c>
      <c r="L42" s="10"/>
    </row>
    <row r="43" spans="1:12" s="29" customFormat="1" ht="25.5" x14ac:dyDescent="0.25">
      <c r="A43" s="179" t="s">
        <v>104</v>
      </c>
      <c r="B43" s="179" t="s">
        <v>145</v>
      </c>
      <c r="C43" s="192" t="s">
        <v>153</v>
      </c>
      <c r="D43" s="201" t="s">
        <v>154</v>
      </c>
      <c r="E43" s="189" t="s">
        <v>155</v>
      </c>
      <c r="F43" s="183" t="s">
        <v>93</v>
      </c>
      <c r="G43" s="179" t="s">
        <v>94</v>
      </c>
      <c r="H43" s="4" t="s">
        <v>156</v>
      </c>
      <c r="I43" s="5">
        <v>0</v>
      </c>
      <c r="J43" s="81" t="b">
        <v>0</v>
      </c>
      <c r="K43" s="17"/>
      <c r="L43" s="4"/>
    </row>
    <row r="44" spans="1:12" s="29" customFormat="1" ht="51" x14ac:dyDescent="0.25">
      <c r="A44" s="180"/>
      <c r="B44" s="180"/>
      <c r="C44" s="193"/>
      <c r="D44" s="202"/>
      <c r="E44" s="190"/>
      <c r="F44" s="185"/>
      <c r="G44" s="180"/>
      <c r="H44" s="7" t="s">
        <v>157</v>
      </c>
      <c r="I44" s="8">
        <v>1</v>
      </c>
      <c r="J44" s="76" t="b">
        <v>0</v>
      </c>
      <c r="K44" s="15"/>
      <c r="L44" s="7"/>
    </row>
    <row r="45" spans="1:12" s="29" customFormat="1" ht="38.25" x14ac:dyDescent="0.25">
      <c r="A45" s="180"/>
      <c r="B45" s="180"/>
      <c r="C45" s="193"/>
      <c r="D45" s="202"/>
      <c r="E45" s="190"/>
      <c r="F45" s="185"/>
      <c r="G45" s="180"/>
      <c r="H45" s="7" t="s">
        <v>158</v>
      </c>
      <c r="I45" s="8">
        <v>2</v>
      </c>
      <c r="J45" s="76" t="b">
        <v>0</v>
      </c>
      <c r="K45" s="15"/>
      <c r="L45" s="7"/>
    </row>
    <row r="46" spans="1:12" s="29" customFormat="1" ht="38.25" x14ac:dyDescent="0.25">
      <c r="A46" s="181"/>
      <c r="B46" s="181"/>
      <c r="C46" s="194"/>
      <c r="D46" s="203"/>
      <c r="E46" s="191"/>
      <c r="F46" s="186"/>
      <c r="G46" s="181"/>
      <c r="H46" s="10" t="s">
        <v>159</v>
      </c>
      <c r="I46" s="11">
        <v>3</v>
      </c>
      <c r="J46" s="77" t="b">
        <v>1</v>
      </c>
      <c r="K46" s="18" t="s">
        <v>9</v>
      </c>
      <c r="L46" s="10"/>
    </row>
    <row r="47" spans="1:12" s="29" customFormat="1" ht="25.5" customHeight="1" x14ac:dyDescent="0.25">
      <c r="A47" s="179" t="s">
        <v>104</v>
      </c>
      <c r="B47" s="179" t="s">
        <v>145</v>
      </c>
      <c r="C47" s="192" t="s">
        <v>160</v>
      </c>
      <c r="D47" s="198" t="s">
        <v>161</v>
      </c>
      <c r="E47" s="195" t="s">
        <v>162</v>
      </c>
      <c r="F47" s="179" t="s">
        <v>163</v>
      </c>
      <c r="G47" s="179" t="s">
        <v>94</v>
      </c>
      <c r="H47" s="195" t="s">
        <v>164</v>
      </c>
      <c r="I47" s="32" t="s">
        <v>103</v>
      </c>
      <c r="J47" s="82" t="s">
        <v>24</v>
      </c>
      <c r="K47" s="32" t="s">
        <v>9</v>
      </c>
      <c r="L47" s="34"/>
    </row>
    <row r="48" spans="1:12" s="29" customFormat="1" x14ac:dyDescent="0.25">
      <c r="A48" s="180"/>
      <c r="B48" s="180"/>
      <c r="C48" s="193"/>
      <c r="D48" s="199"/>
      <c r="E48" s="196"/>
      <c r="F48" s="180"/>
      <c r="G48" s="180"/>
      <c r="H48" s="250"/>
      <c r="I48" s="40" t="s">
        <v>103</v>
      </c>
      <c r="J48" s="83" t="s">
        <v>55</v>
      </c>
      <c r="K48" s="40" t="s">
        <v>9</v>
      </c>
      <c r="L48" s="37" t="s">
        <v>514</v>
      </c>
    </row>
    <row r="49" spans="1:12" s="29" customFormat="1" x14ac:dyDescent="0.25">
      <c r="A49" s="180"/>
      <c r="B49" s="180"/>
      <c r="C49" s="193"/>
      <c r="D49" s="199"/>
      <c r="E49" s="196"/>
      <c r="F49" s="180"/>
      <c r="G49" s="180"/>
      <c r="H49" s="250"/>
      <c r="I49" s="40" t="s">
        <v>103</v>
      </c>
      <c r="J49" s="83"/>
      <c r="K49" s="40"/>
      <c r="L49" s="37"/>
    </row>
    <row r="50" spans="1:12" s="29" customFormat="1" x14ac:dyDescent="0.25">
      <c r="A50" s="180"/>
      <c r="B50" s="180"/>
      <c r="C50" s="193"/>
      <c r="D50" s="199"/>
      <c r="E50" s="196"/>
      <c r="F50" s="180"/>
      <c r="G50" s="180"/>
      <c r="H50" s="250"/>
      <c r="I50" s="40" t="s">
        <v>103</v>
      </c>
      <c r="J50" s="83"/>
      <c r="K50" s="40"/>
      <c r="L50" s="37"/>
    </row>
    <row r="51" spans="1:12" s="29" customFormat="1" ht="90" customHeight="1" x14ac:dyDescent="0.25">
      <c r="A51" s="181"/>
      <c r="B51" s="181"/>
      <c r="C51" s="194"/>
      <c r="D51" s="200"/>
      <c r="E51" s="197"/>
      <c r="F51" s="181"/>
      <c r="G51" s="181"/>
      <c r="H51" s="197"/>
      <c r="I51" s="32" t="s">
        <v>103</v>
      </c>
      <c r="J51" s="82"/>
      <c r="K51" s="32"/>
      <c r="L51" s="34"/>
    </row>
    <row r="52" spans="1:12" s="29" customFormat="1" ht="38.25" x14ac:dyDescent="0.25">
      <c r="A52" s="179" t="s">
        <v>104</v>
      </c>
      <c r="B52" s="179" t="s">
        <v>145</v>
      </c>
      <c r="C52" s="192">
        <v>4</v>
      </c>
      <c r="D52" s="201" t="s">
        <v>165</v>
      </c>
      <c r="E52" s="189" t="s">
        <v>166</v>
      </c>
      <c r="F52" s="183" t="s">
        <v>93</v>
      </c>
      <c r="G52" s="179" t="s">
        <v>94</v>
      </c>
      <c r="H52" s="46" t="s">
        <v>167</v>
      </c>
      <c r="I52" s="5">
        <v>0</v>
      </c>
      <c r="J52" s="81" t="b">
        <v>1</v>
      </c>
      <c r="K52" s="17" t="s">
        <v>9</v>
      </c>
      <c r="L52" s="4"/>
    </row>
    <row r="53" spans="1:12" s="29" customFormat="1" ht="25.5" x14ac:dyDescent="0.25">
      <c r="A53" s="180"/>
      <c r="B53" s="180"/>
      <c r="C53" s="193"/>
      <c r="D53" s="199"/>
      <c r="E53" s="196"/>
      <c r="F53" s="180"/>
      <c r="G53" s="180"/>
      <c r="H53" s="7" t="s">
        <v>168</v>
      </c>
      <c r="I53" s="31">
        <v>2</v>
      </c>
      <c r="J53" s="84" t="b">
        <v>0</v>
      </c>
      <c r="K53" s="32"/>
      <c r="L53" s="34"/>
    </row>
    <row r="54" spans="1:12" s="29" customFormat="1" ht="51" x14ac:dyDescent="0.25">
      <c r="A54" s="181"/>
      <c r="B54" s="181"/>
      <c r="C54" s="194"/>
      <c r="D54" s="203"/>
      <c r="E54" s="191"/>
      <c r="F54" s="186"/>
      <c r="G54" s="181"/>
      <c r="H54" s="10" t="s">
        <v>169</v>
      </c>
      <c r="I54" s="11">
        <v>3</v>
      </c>
      <c r="J54" s="80" t="b">
        <v>0</v>
      </c>
      <c r="K54" s="18"/>
      <c r="L54" s="10"/>
    </row>
    <row r="55" spans="1:12" ht="25.5" x14ac:dyDescent="0.25">
      <c r="A55" s="179" t="s">
        <v>104</v>
      </c>
      <c r="B55" s="179" t="s">
        <v>170</v>
      </c>
      <c r="C55" s="192" t="s">
        <v>171</v>
      </c>
      <c r="D55" s="201" t="s">
        <v>172</v>
      </c>
      <c r="E55" s="189" t="s">
        <v>173</v>
      </c>
      <c r="F55" s="183" t="s">
        <v>174</v>
      </c>
      <c r="G55" s="179" t="s">
        <v>94</v>
      </c>
      <c r="H55" s="100" t="s">
        <v>175</v>
      </c>
      <c r="I55" s="5">
        <v>0</v>
      </c>
      <c r="J55" s="75" t="b">
        <v>0</v>
      </c>
      <c r="K55" s="17"/>
      <c r="L55" s="4"/>
    </row>
    <row r="56" spans="1:12" ht="51" x14ac:dyDescent="0.25">
      <c r="A56" s="180"/>
      <c r="B56" s="180"/>
      <c r="C56" s="193"/>
      <c r="D56" s="202"/>
      <c r="E56" s="190"/>
      <c r="F56" s="185"/>
      <c r="G56" s="180"/>
      <c r="H56" s="102" t="s">
        <v>176</v>
      </c>
      <c r="I56" s="8">
        <v>1</v>
      </c>
      <c r="J56" s="76" t="b">
        <v>1</v>
      </c>
      <c r="K56" s="15" t="s">
        <v>9</v>
      </c>
      <c r="L56" s="7" t="s">
        <v>479</v>
      </c>
    </row>
    <row r="57" spans="1:12" ht="25.5" x14ac:dyDescent="0.25">
      <c r="A57" s="180"/>
      <c r="B57" s="180"/>
      <c r="C57" s="193"/>
      <c r="D57" s="202"/>
      <c r="E57" s="190"/>
      <c r="F57" s="185"/>
      <c r="G57" s="180"/>
      <c r="H57" s="7" t="s">
        <v>177</v>
      </c>
      <c r="I57" s="8">
        <v>1</v>
      </c>
      <c r="J57" s="76" t="b">
        <v>0</v>
      </c>
      <c r="K57" s="15"/>
      <c r="L57" s="7"/>
    </row>
    <row r="58" spans="1:12" ht="38.25" x14ac:dyDescent="0.25">
      <c r="A58" s="180"/>
      <c r="B58" s="180"/>
      <c r="C58" s="193"/>
      <c r="D58" s="202"/>
      <c r="E58" s="190"/>
      <c r="F58" s="185"/>
      <c r="G58" s="180"/>
      <c r="H58" s="7" t="s">
        <v>178</v>
      </c>
      <c r="I58" s="8">
        <v>2</v>
      </c>
      <c r="J58" s="78" t="b">
        <v>0</v>
      </c>
      <c r="K58" s="15"/>
      <c r="L58" s="7"/>
    </row>
    <row r="59" spans="1:12" ht="25.5" x14ac:dyDescent="0.25">
      <c r="A59" s="181"/>
      <c r="B59" s="181"/>
      <c r="C59" s="194"/>
      <c r="D59" s="203"/>
      <c r="E59" s="191"/>
      <c r="F59" s="186"/>
      <c r="G59" s="181"/>
      <c r="H59" s="10" t="s">
        <v>179</v>
      </c>
      <c r="I59" s="11">
        <v>3</v>
      </c>
      <c r="J59" s="77" t="b">
        <v>0</v>
      </c>
      <c r="K59" s="18"/>
      <c r="L59" s="10"/>
    </row>
    <row r="60" spans="1:12" ht="26.25" hidden="1" customHeight="1" x14ac:dyDescent="0.25">
      <c r="A60" s="179" t="s">
        <v>104</v>
      </c>
      <c r="B60" s="179" t="s">
        <v>170</v>
      </c>
      <c r="C60" s="192" t="s">
        <v>180</v>
      </c>
      <c r="D60" s="201" t="s">
        <v>181</v>
      </c>
      <c r="E60" s="189" t="s">
        <v>182</v>
      </c>
      <c r="F60" s="183" t="s">
        <v>93</v>
      </c>
      <c r="G60" s="179" t="s">
        <v>94</v>
      </c>
      <c r="H60" s="4" t="s">
        <v>183</v>
      </c>
      <c r="I60" s="5">
        <v>0</v>
      </c>
      <c r="J60" s="75" t="b">
        <v>0</v>
      </c>
      <c r="K60" s="17"/>
      <c r="L60" s="4"/>
    </row>
    <row r="61" spans="1:12" ht="55.5" hidden="1" customHeight="1" x14ac:dyDescent="0.25">
      <c r="A61" s="180"/>
      <c r="B61" s="180"/>
      <c r="C61" s="193"/>
      <c r="D61" s="202"/>
      <c r="E61" s="190"/>
      <c r="F61" s="185"/>
      <c r="G61" s="180"/>
      <c r="H61" s="7" t="s">
        <v>184</v>
      </c>
      <c r="I61" s="8">
        <v>1</v>
      </c>
      <c r="J61" s="78" t="b">
        <v>0</v>
      </c>
      <c r="K61" s="15"/>
      <c r="L61" s="7"/>
    </row>
    <row r="62" spans="1:12" ht="76.5" hidden="1" x14ac:dyDescent="0.25">
      <c r="A62" s="180"/>
      <c r="B62" s="180"/>
      <c r="C62" s="193"/>
      <c r="D62" s="202"/>
      <c r="E62" s="190"/>
      <c r="F62" s="185"/>
      <c r="G62" s="180"/>
      <c r="H62" s="7" t="s">
        <v>185</v>
      </c>
      <c r="I62" s="8">
        <v>2</v>
      </c>
      <c r="J62" s="76" t="b">
        <v>0</v>
      </c>
      <c r="K62" s="15"/>
      <c r="L62" s="7"/>
    </row>
    <row r="63" spans="1:12" ht="51" hidden="1" customHeight="1" x14ac:dyDescent="0.25">
      <c r="A63" s="181"/>
      <c r="B63" s="181"/>
      <c r="C63" s="194"/>
      <c r="D63" s="203"/>
      <c r="E63" s="191"/>
      <c r="F63" s="186"/>
      <c r="G63" s="181"/>
      <c r="H63" s="10" t="s">
        <v>186</v>
      </c>
      <c r="I63" s="11">
        <v>3</v>
      </c>
      <c r="J63" s="80" t="b">
        <v>0</v>
      </c>
      <c r="K63" s="18"/>
      <c r="L63" s="174"/>
    </row>
    <row r="64" spans="1:12" ht="25.5" x14ac:dyDescent="0.25">
      <c r="A64" s="179" t="s">
        <v>104</v>
      </c>
      <c r="B64" s="179" t="s">
        <v>170</v>
      </c>
      <c r="C64" s="192" t="s">
        <v>187</v>
      </c>
      <c r="D64" s="201" t="s">
        <v>188</v>
      </c>
      <c r="E64" s="189" t="s">
        <v>189</v>
      </c>
      <c r="F64" s="183" t="s">
        <v>174</v>
      </c>
      <c r="G64" s="179" t="s">
        <v>94</v>
      </c>
      <c r="H64" s="4" t="s">
        <v>190</v>
      </c>
      <c r="I64" s="5" t="s">
        <v>386</v>
      </c>
      <c r="J64" s="81" t="b">
        <v>1</v>
      </c>
      <c r="K64" s="17" t="s">
        <v>480</v>
      </c>
      <c r="L64" s="4"/>
    </row>
    <row r="65" spans="1:12" x14ac:dyDescent="0.25">
      <c r="A65" s="180"/>
      <c r="B65" s="180"/>
      <c r="C65" s="193"/>
      <c r="D65" s="202"/>
      <c r="E65" s="190"/>
      <c r="F65" s="185"/>
      <c r="G65" s="180"/>
      <c r="H65" s="7" t="s">
        <v>191</v>
      </c>
      <c r="I65" s="8">
        <v>0</v>
      </c>
      <c r="J65" s="76" t="b">
        <v>0</v>
      </c>
      <c r="K65" s="15"/>
      <c r="L65" s="7"/>
    </row>
    <row r="66" spans="1:12" ht="27.75" customHeight="1" x14ac:dyDescent="0.25">
      <c r="A66" s="181"/>
      <c r="B66" s="181"/>
      <c r="C66" s="194"/>
      <c r="D66" s="203"/>
      <c r="E66" s="191"/>
      <c r="F66" s="186"/>
      <c r="G66" s="181"/>
      <c r="H66" s="10" t="s">
        <v>192</v>
      </c>
      <c r="I66" s="11">
        <v>3</v>
      </c>
      <c r="J66" s="77" t="b">
        <v>0</v>
      </c>
      <c r="K66" s="18"/>
      <c r="L66" s="10"/>
    </row>
    <row r="67" spans="1:12" ht="25.5" x14ac:dyDescent="0.25">
      <c r="A67" s="179" t="s">
        <v>104</v>
      </c>
      <c r="B67" s="179" t="s">
        <v>170</v>
      </c>
      <c r="C67" s="192" t="s">
        <v>193</v>
      </c>
      <c r="D67" s="201" t="s">
        <v>194</v>
      </c>
      <c r="E67" s="189" t="s">
        <v>195</v>
      </c>
      <c r="F67" s="183" t="s">
        <v>174</v>
      </c>
      <c r="G67" s="179" t="s">
        <v>94</v>
      </c>
      <c r="H67" s="4" t="s">
        <v>190</v>
      </c>
      <c r="I67" s="5" t="s">
        <v>386</v>
      </c>
      <c r="J67" s="81" t="b">
        <v>0</v>
      </c>
      <c r="K67" s="17"/>
      <c r="L67" s="4"/>
    </row>
    <row r="68" spans="1:12" ht="63.75" x14ac:dyDescent="0.25">
      <c r="A68" s="180"/>
      <c r="B68" s="180"/>
      <c r="C68" s="193"/>
      <c r="D68" s="202"/>
      <c r="E68" s="190"/>
      <c r="F68" s="185"/>
      <c r="G68" s="180"/>
      <c r="H68" s="7" t="s">
        <v>191</v>
      </c>
      <c r="I68" s="8">
        <v>1</v>
      </c>
      <c r="J68" s="78" t="b">
        <v>1</v>
      </c>
      <c r="K68" s="15" t="s">
        <v>516</v>
      </c>
      <c r="L68" s="7" t="s">
        <v>515</v>
      </c>
    </row>
    <row r="69" spans="1:12" ht="39" customHeight="1" x14ac:dyDescent="0.25">
      <c r="A69" s="181"/>
      <c r="B69" s="181"/>
      <c r="C69" s="194"/>
      <c r="D69" s="203"/>
      <c r="E69" s="191"/>
      <c r="F69" s="186"/>
      <c r="G69" s="181"/>
      <c r="H69" s="10" t="s">
        <v>192</v>
      </c>
      <c r="I69" s="11">
        <v>3</v>
      </c>
      <c r="J69" s="80" t="b">
        <v>0</v>
      </c>
      <c r="K69" s="18"/>
      <c r="L69" s="10"/>
    </row>
    <row r="70" spans="1:12" ht="25.5" x14ac:dyDescent="0.25">
      <c r="A70" s="187" t="s">
        <v>104</v>
      </c>
      <c r="B70" s="187" t="s">
        <v>196</v>
      </c>
      <c r="C70" s="248" t="s">
        <v>197</v>
      </c>
      <c r="D70" s="201" t="s">
        <v>198</v>
      </c>
      <c r="E70" s="207" t="s">
        <v>199</v>
      </c>
      <c r="F70" s="183" t="s">
        <v>174</v>
      </c>
      <c r="G70" s="177" t="s">
        <v>94</v>
      </c>
      <c r="H70" s="4" t="s">
        <v>200</v>
      </c>
      <c r="I70" s="5" t="s">
        <v>103</v>
      </c>
      <c r="J70" s="81" t="b">
        <v>1</v>
      </c>
      <c r="K70" s="21" t="s">
        <v>9</v>
      </c>
      <c r="L70" s="19" t="s">
        <v>517</v>
      </c>
    </row>
    <row r="71" spans="1:12" ht="238.5" customHeight="1" x14ac:dyDescent="0.25">
      <c r="A71" s="188"/>
      <c r="B71" s="188"/>
      <c r="C71" s="249"/>
      <c r="D71" s="203"/>
      <c r="E71" s="208"/>
      <c r="F71" s="186"/>
      <c r="G71" s="182"/>
      <c r="H71" s="101" t="s">
        <v>201</v>
      </c>
      <c r="I71" s="11" t="s">
        <v>103</v>
      </c>
      <c r="J71" s="85" t="b">
        <v>0</v>
      </c>
      <c r="K71" s="16"/>
      <c r="L71" s="20"/>
    </row>
    <row r="72" spans="1:12" x14ac:dyDescent="0.25">
      <c r="A72" s="179" t="s">
        <v>104</v>
      </c>
      <c r="B72" s="179" t="s">
        <v>196</v>
      </c>
      <c r="C72" s="192" t="s">
        <v>202</v>
      </c>
      <c r="D72" s="201" t="s">
        <v>203</v>
      </c>
      <c r="E72" s="189" t="s">
        <v>204</v>
      </c>
      <c r="F72" s="183" t="s">
        <v>93</v>
      </c>
      <c r="G72" s="179" t="s">
        <v>94</v>
      </c>
      <c r="H72" s="100" t="s">
        <v>205</v>
      </c>
      <c r="I72" s="5">
        <v>0</v>
      </c>
      <c r="J72" s="86" t="b">
        <v>0</v>
      </c>
      <c r="K72" s="17"/>
      <c r="L72" s="4"/>
    </row>
    <row r="73" spans="1:12" ht="41.25" customHeight="1" x14ac:dyDescent="0.25">
      <c r="A73" s="180"/>
      <c r="B73" s="180"/>
      <c r="C73" s="193"/>
      <c r="D73" s="202"/>
      <c r="E73" s="190"/>
      <c r="F73" s="185"/>
      <c r="G73" s="180"/>
      <c r="H73" s="7" t="s">
        <v>206</v>
      </c>
      <c r="I73" s="8">
        <v>1</v>
      </c>
      <c r="J73" s="76" t="b">
        <v>0</v>
      </c>
      <c r="K73" s="15"/>
      <c r="L73" s="7"/>
    </row>
    <row r="74" spans="1:12" ht="46.5" customHeight="1" x14ac:dyDescent="0.25">
      <c r="A74" s="180"/>
      <c r="B74" s="180"/>
      <c r="C74" s="193"/>
      <c r="D74" s="202"/>
      <c r="E74" s="190"/>
      <c r="F74" s="185"/>
      <c r="G74" s="180"/>
      <c r="H74" s="7" t="s">
        <v>207</v>
      </c>
      <c r="I74" s="8">
        <v>2</v>
      </c>
      <c r="J74" s="78" t="b">
        <v>0</v>
      </c>
      <c r="K74" s="15"/>
      <c r="L74" s="7"/>
    </row>
    <row r="75" spans="1:12" ht="49.5" customHeight="1" x14ac:dyDescent="0.25">
      <c r="A75" s="181"/>
      <c r="B75" s="181"/>
      <c r="C75" s="194"/>
      <c r="D75" s="203"/>
      <c r="E75" s="191"/>
      <c r="F75" s="186"/>
      <c r="G75" s="181"/>
      <c r="H75" s="10" t="s">
        <v>208</v>
      </c>
      <c r="I75" s="11">
        <v>3</v>
      </c>
      <c r="J75" s="77" t="b">
        <v>1</v>
      </c>
      <c r="K75" s="18" t="s">
        <v>9</v>
      </c>
      <c r="L75" s="10" t="s">
        <v>482</v>
      </c>
    </row>
    <row r="76" spans="1:12" ht="21" customHeight="1" x14ac:dyDescent="0.25">
      <c r="A76" s="179" t="s">
        <v>104</v>
      </c>
      <c r="B76" s="179" t="s">
        <v>196</v>
      </c>
      <c r="C76" s="192" t="s">
        <v>209</v>
      </c>
      <c r="D76" s="201" t="s">
        <v>210</v>
      </c>
      <c r="E76" s="189" t="s">
        <v>211</v>
      </c>
      <c r="F76" s="183" t="s">
        <v>174</v>
      </c>
      <c r="G76" s="179" t="s">
        <v>94</v>
      </c>
      <c r="H76" s="4" t="s">
        <v>212</v>
      </c>
      <c r="I76" s="5" t="s">
        <v>386</v>
      </c>
      <c r="J76" s="75" t="b">
        <v>1</v>
      </c>
      <c r="K76" s="17" t="s">
        <v>518</v>
      </c>
      <c r="L76" s="4" t="s">
        <v>519</v>
      </c>
    </row>
    <row r="77" spans="1:12" ht="42" customHeight="1" x14ac:dyDescent="0.25">
      <c r="A77" s="180"/>
      <c r="B77" s="180"/>
      <c r="C77" s="193"/>
      <c r="D77" s="202"/>
      <c r="E77" s="190"/>
      <c r="F77" s="185"/>
      <c r="G77" s="180"/>
      <c r="H77" s="7" t="s">
        <v>213</v>
      </c>
      <c r="I77" s="8">
        <v>0</v>
      </c>
      <c r="J77" s="76" t="b">
        <v>0</v>
      </c>
      <c r="K77" s="15"/>
      <c r="L77" s="7"/>
    </row>
    <row r="78" spans="1:12" ht="38.25" customHeight="1" x14ac:dyDescent="0.25">
      <c r="A78" s="180"/>
      <c r="B78" s="180"/>
      <c r="C78" s="193"/>
      <c r="D78" s="202"/>
      <c r="E78" s="190"/>
      <c r="F78" s="185"/>
      <c r="G78" s="180"/>
      <c r="H78" s="7" t="s">
        <v>214</v>
      </c>
      <c r="I78" s="8">
        <v>0</v>
      </c>
      <c r="J78" s="78" t="b">
        <v>0</v>
      </c>
      <c r="K78" s="15"/>
      <c r="L78" s="7"/>
    </row>
    <row r="79" spans="1:12" ht="144.94999999999999" customHeight="1" x14ac:dyDescent="0.25">
      <c r="A79" s="181"/>
      <c r="B79" s="181"/>
      <c r="C79" s="194"/>
      <c r="D79" s="203"/>
      <c r="E79" s="191"/>
      <c r="F79" s="186"/>
      <c r="G79" s="181"/>
      <c r="H79" s="10" t="s">
        <v>192</v>
      </c>
      <c r="I79" s="11">
        <v>3</v>
      </c>
      <c r="J79" s="80" t="b">
        <v>0</v>
      </c>
      <c r="K79" s="18"/>
      <c r="L79" s="10"/>
    </row>
    <row r="80" spans="1:12" ht="38.25" x14ac:dyDescent="0.25">
      <c r="A80" s="177" t="s">
        <v>104</v>
      </c>
      <c r="B80" s="177" t="s">
        <v>196</v>
      </c>
      <c r="C80" s="244" t="s">
        <v>215</v>
      </c>
      <c r="D80" s="209" t="s">
        <v>216</v>
      </c>
      <c r="E80" s="207" t="s">
        <v>217</v>
      </c>
      <c r="F80" s="183" t="s">
        <v>93</v>
      </c>
      <c r="G80" s="177" t="s">
        <v>94</v>
      </c>
      <c r="H80" s="4" t="s">
        <v>218</v>
      </c>
      <c r="I80" s="21">
        <v>0</v>
      </c>
      <c r="J80" s="87" t="b">
        <v>0</v>
      </c>
      <c r="K80" s="21"/>
      <c r="L80" s="19"/>
    </row>
    <row r="81" spans="1:12" ht="25.5" x14ac:dyDescent="0.25">
      <c r="A81" s="178"/>
      <c r="B81" s="178"/>
      <c r="C81" s="245"/>
      <c r="D81" s="210"/>
      <c r="E81" s="212"/>
      <c r="F81" s="185"/>
      <c r="G81" s="178"/>
      <c r="H81" s="7" t="s">
        <v>219</v>
      </c>
      <c r="I81" s="23">
        <v>1</v>
      </c>
      <c r="J81" s="88" t="b">
        <v>0</v>
      </c>
      <c r="K81" s="23"/>
      <c r="L81" s="22"/>
    </row>
    <row r="82" spans="1:12" ht="25.5" x14ac:dyDescent="0.25">
      <c r="A82" s="178"/>
      <c r="B82" s="178"/>
      <c r="C82" s="245"/>
      <c r="D82" s="210"/>
      <c r="E82" s="212"/>
      <c r="F82" s="185"/>
      <c r="G82" s="178"/>
      <c r="H82" s="7" t="s">
        <v>220</v>
      </c>
      <c r="I82" s="23">
        <v>2</v>
      </c>
      <c r="J82" s="89" t="b">
        <v>0</v>
      </c>
      <c r="K82" s="23"/>
      <c r="L82" s="22"/>
    </row>
    <row r="83" spans="1:12" ht="13.5" customHeight="1" x14ac:dyDescent="0.25">
      <c r="A83" s="182"/>
      <c r="B83" s="182"/>
      <c r="C83" s="246"/>
      <c r="D83" s="211"/>
      <c r="E83" s="208"/>
      <c r="F83" s="186"/>
      <c r="G83" s="182"/>
      <c r="H83" s="10" t="s">
        <v>221</v>
      </c>
      <c r="I83" s="16">
        <v>3</v>
      </c>
      <c r="J83" s="85" t="b">
        <v>1</v>
      </c>
      <c r="K83" s="16" t="s">
        <v>9</v>
      </c>
      <c r="L83" s="20"/>
    </row>
    <row r="84" spans="1:12" ht="64.5" customHeight="1" x14ac:dyDescent="0.25">
      <c r="A84" s="179" t="s">
        <v>222</v>
      </c>
      <c r="B84" s="179" t="s">
        <v>223</v>
      </c>
      <c r="C84" s="192">
        <v>7</v>
      </c>
      <c r="D84" s="201" t="s">
        <v>224</v>
      </c>
      <c r="E84" s="189" t="s">
        <v>225</v>
      </c>
      <c r="F84" s="183" t="s">
        <v>174</v>
      </c>
      <c r="G84" s="179"/>
      <c r="H84" s="4" t="s">
        <v>226</v>
      </c>
      <c r="I84" s="5">
        <v>3</v>
      </c>
      <c r="J84" s="75" t="b">
        <v>1</v>
      </c>
      <c r="K84" s="17" t="s">
        <v>520</v>
      </c>
      <c r="L84" s="4"/>
    </row>
    <row r="85" spans="1:12" ht="64.5" customHeight="1" x14ac:dyDescent="0.25">
      <c r="A85" s="180"/>
      <c r="B85" s="180"/>
      <c r="C85" s="193"/>
      <c r="D85" s="202"/>
      <c r="E85" s="190"/>
      <c r="F85" s="185"/>
      <c r="G85" s="180"/>
      <c r="H85" s="7" t="s">
        <v>227</v>
      </c>
      <c r="I85" s="8">
        <v>1</v>
      </c>
      <c r="J85" s="76" t="b">
        <v>0</v>
      </c>
      <c r="K85" s="15"/>
      <c r="L85" s="7"/>
    </row>
    <row r="86" spans="1:12" ht="31.5" customHeight="1" x14ac:dyDescent="0.25">
      <c r="A86" s="179" t="s">
        <v>222</v>
      </c>
      <c r="B86" s="179" t="s">
        <v>223</v>
      </c>
      <c r="C86" s="192" t="s">
        <v>228</v>
      </c>
      <c r="D86" s="201" t="s">
        <v>229</v>
      </c>
      <c r="E86" s="189" t="s">
        <v>230</v>
      </c>
      <c r="F86" s="183" t="s">
        <v>174</v>
      </c>
      <c r="G86" s="179"/>
      <c r="H86" s="100" t="s">
        <v>231</v>
      </c>
      <c r="I86" s="5" t="s">
        <v>386</v>
      </c>
      <c r="J86" s="81" t="b">
        <v>0</v>
      </c>
      <c r="K86" s="17"/>
      <c r="L86" s="4"/>
    </row>
    <row r="87" spans="1:12" ht="51" x14ac:dyDescent="0.25">
      <c r="A87" s="180"/>
      <c r="B87" s="180"/>
      <c r="C87" s="193"/>
      <c r="D87" s="213"/>
      <c r="E87" s="214"/>
      <c r="F87" s="184"/>
      <c r="G87" s="180"/>
      <c r="H87" s="41" t="s">
        <v>232</v>
      </c>
      <c r="I87" s="42">
        <v>0</v>
      </c>
      <c r="J87" s="90" t="b">
        <v>0</v>
      </c>
      <c r="K87" s="43"/>
      <c r="L87" s="41"/>
    </row>
    <row r="88" spans="1:12" ht="28.5" customHeight="1" x14ac:dyDescent="0.25">
      <c r="A88" s="180"/>
      <c r="B88" s="180"/>
      <c r="C88" s="193"/>
      <c r="D88" s="202"/>
      <c r="E88" s="190"/>
      <c r="F88" s="185"/>
      <c r="G88" s="180"/>
      <c r="H88" s="7" t="s">
        <v>233</v>
      </c>
      <c r="I88" s="8">
        <v>1</v>
      </c>
      <c r="J88" s="78" t="b">
        <v>0</v>
      </c>
      <c r="K88" s="15"/>
      <c r="L88" s="7"/>
    </row>
    <row r="89" spans="1:12" ht="38.25" customHeight="1" x14ac:dyDescent="0.25">
      <c r="A89" s="180"/>
      <c r="B89" s="180"/>
      <c r="C89" s="193"/>
      <c r="D89" s="202"/>
      <c r="E89" s="190"/>
      <c r="F89" s="185"/>
      <c r="G89" s="180"/>
      <c r="H89" s="7" t="s">
        <v>234</v>
      </c>
      <c r="I89" s="8">
        <v>2</v>
      </c>
      <c r="J89" s="78" t="b">
        <v>1</v>
      </c>
      <c r="K89" s="15" t="s">
        <v>521</v>
      </c>
      <c r="L89" s="7" t="s">
        <v>483</v>
      </c>
    </row>
    <row r="90" spans="1:12" ht="40.5" customHeight="1" x14ac:dyDescent="0.25">
      <c r="A90" s="181"/>
      <c r="B90" s="181"/>
      <c r="C90" s="194"/>
      <c r="D90" s="203"/>
      <c r="E90" s="191"/>
      <c r="F90" s="186"/>
      <c r="G90" s="181"/>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388</v>
      </c>
      <c r="I91" s="48" t="s">
        <v>103</v>
      </c>
      <c r="J91" s="91" t="s">
        <v>484</v>
      </c>
      <c r="K91" s="25" t="s">
        <v>481</v>
      </c>
      <c r="L91" s="26"/>
    </row>
    <row r="92" spans="1:12" ht="38.25" x14ac:dyDescent="0.25">
      <c r="A92" s="179" t="s">
        <v>222</v>
      </c>
      <c r="B92" s="179" t="s">
        <v>223</v>
      </c>
      <c r="C92" s="192">
        <v>9</v>
      </c>
      <c r="D92" s="201" t="s">
        <v>240</v>
      </c>
      <c r="E92" s="189" t="s">
        <v>241</v>
      </c>
      <c r="F92" s="183" t="s">
        <v>174</v>
      </c>
      <c r="G92" s="179"/>
      <c r="H92" s="4" t="s">
        <v>242</v>
      </c>
      <c r="I92" s="5">
        <v>0</v>
      </c>
      <c r="J92" s="75" t="b">
        <v>1</v>
      </c>
      <c r="K92" s="17" t="s">
        <v>511</v>
      </c>
      <c r="L92" s="4" t="s">
        <v>512</v>
      </c>
    </row>
    <row r="93" spans="1:12" ht="38.25" x14ac:dyDescent="0.25">
      <c r="A93" s="180"/>
      <c r="B93" s="180"/>
      <c r="C93" s="193"/>
      <c r="D93" s="202"/>
      <c r="E93" s="190"/>
      <c r="F93" s="185"/>
      <c r="G93" s="180"/>
      <c r="H93" s="7" t="s">
        <v>243</v>
      </c>
      <c r="I93" s="8">
        <v>1</v>
      </c>
      <c r="J93" s="76" t="b">
        <v>0</v>
      </c>
      <c r="K93" s="15"/>
      <c r="L93" s="7"/>
    </row>
    <row r="94" spans="1:12" ht="25.5" x14ac:dyDescent="0.25">
      <c r="A94" s="180"/>
      <c r="B94" s="180"/>
      <c r="C94" s="193"/>
      <c r="D94" s="202"/>
      <c r="E94" s="190"/>
      <c r="F94" s="185"/>
      <c r="G94" s="180"/>
      <c r="H94" s="7" t="s">
        <v>244</v>
      </c>
      <c r="I94" s="8">
        <v>2</v>
      </c>
      <c r="J94" s="76" t="b">
        <v>0</v>
      </c>
      <c r="K94" s="15"/>
      <c r="L94" s="7"/>
    </row>
    <row r="95" spans="1:12" ht="25.5" x14ac:dyDescent="0.25">
      <c r="A95" s="181"/>
      <c r="B95" s="181"/>
      <c r="C95" s="194"/>
      <c r="D95" s="203"/>
      <c r="E95" s="191"/>
      <c r="F95" s="186"/>
      <c r="G95" s="181"/>
      <c r="H95" s="10" t="s">
        <v>245</v>
      </c>
      <c r="I95" s="11">
        <v>3</v>
      </c>
      <c r="J95" s="77" t="b">
        <v>0</v>
      </c>
      <c r="K95" s="18"/>
      <c r="L95" s="10"/>
    </row>
    <row r="96" spans="1:12" ht="57.75" customHeight="1" x14ac:dyDescent="0.25">
      <c r="A96" s="179" t="s">
        <v>222</v>
      </c>
      <c r="B96" s="179" t="s">
        <v>246</v>
      </c>
      <c r="C96" s="192" t="s">
        <v>247</v>
      </c>
      <c r="D96" s="201" t="s">
        <v>248</v>
      </c>
      <c r="E96" s="189" t="s">
        <v>249</v>
      </c>
      <c r="F96" s="183" t="s">
        <v>174</v>
      </c>
      <c r="G96" s="179" t="s">
        <v>250</v>
      </c>
      <c r="H96" s="46" t="s">
        <v>251</v>
      </c>
      <c r="I96" s="49" t="s">
        <v>386</v>
      </c>
      <c r="J96" s="75" t="b">
        <v>0</v>
      </c>
      <c r="K96" s="17"/>
      <c r="L96" s="4"/>
    </row>
    <row r="97" spans="1:12" ht="42" customHeight="1" x14ac:dyDescent="0.25">
      <c r="A97" s="180"/>
      <c r="B97" s="180"/>
      <c r="C97" s="193"/>
      <c r="D97" s="199"/>
      <c r="E97" s="196"/>
      <c r="F97" s="215"/>
      <c r="G97" s="180"/>
      <c r="H97" s="37" t="s">
        <v>252</v>
      </c>
      <c r="I97" s="35">
        <v>0</v>
      </c>
      <c r="J97" s="92" t="b">
        <v>0</v>
      </c>
      <c r="K97" s="32"/>
      <c r="L97" s="34"/>
    </row>
    <row r="98" spans="1:12" ht="42" customHeight="1" x14ac:dyDescent="0.25">
      <c r="A98" s="180"/>
      <c r="B98" s="180"/>
      <c r="C98" s="193"/>
      <c r="D98" s="199"/>
      <c r="E98" s="196"/>
      <c r="F98" s="215"/>
      <c r="G98" s="180"/>
      <c r="H98" s="37" t="s">
        <v>253</v>
      </c>
      <c r="I98" s="35">
        <v>1</v>
      </c>
      <c r="J98" s="93" t="b">
        <v>0</v>
      </c>
      <c r="K98" s="40"/>
      <c r="L98" s="37"/>
    </row>
    <row r="99" spans="1:12" ht="137.25" customHeight="1" x14ac:dyDescent="0.25">
      <c r="A99" s="181"/>
      <c r="B99" s="181"/>
      <c r="C99" s="194"/>
      <c r="D99" s="203"/>
      <c r="E99" s="191"/>
      <c r="F99" s="186"/>
      <c r="G99" s="181"/>
      <c r="H99" s="24" t="s">
        <v>254</v>
      </c>
      <c r="I99" s="50">
        <v>3</v>
      </c>
      <c r="J99" s="94" t="b">
        <v>1</v>
      </c>
      <c r="K99" s="33" t="s">
        <v>485</v>
      </c>
      <c r="L99" s="24" t="s">
        <v>486</v>
      </c>
    </row>
    <row r="100" spans="1:12" ht="57.6" customHeight="1" x14ac:dyDescent="0.25">
      <c r="A100" s="179" t="s">
        <v>222</v>
      </c>
      <c r="B100" s="179" t="s">
        <v>246</v>
      </c>
      <c r="C100" s="192" t="s">
        <v>255</v>
      </c>
      <c r="D100" s="201" t="s">
        <v>256</v>
      </c>
      <c r="E100" s="189" t="s">
        <v>257</v>
      </c>
      <c r="F100" s="183" t="s">
        <v>174</v>
      </c>
      <c r="G100" s="179"/>
      <c r="H100" s="46" t="s">
        <v>251</v>
      </c>
      <c r="I100" s="49" t="s">
        <v>386</v>
      </c>
      <c r="J100" s="75" t="b">
        <v>0</v>
      </c>
      <c r="K100" s="17"/>
      <c r="L100" s="4"/>
    </row>
    <row r="101" spans="1:12" ht="42" customHeight="1" x14ac:dyDescent="0.25">
      <c r="A101" s="180"/>
      <c r="B101" s="180"/>
      <c r="C101" s="193"/>
      <c r="D101" s="199"/>
      <c r="E101" s="196"/>
      <c r="F101" s="215"/>
      <c r="G101" s="180"/>
      <c r="H101" s="37" t="s">
        <v>252</v>
      </c>
      <c r="I101" s="35">
        <v>0</v>
      </c>
      <c r="J101" s="92" t="b">
        <v>0</v>
      </c>
      <c r="K101" s="32"/>
      <c r="L101" s="34"/>
    </row>
    <row r="102" spans="1:12" ht="42" customHeight="1" x14ac:dyDescent="0.25">
      <c r="A102" s="180"/>
      <c r="B102" s="180"/>
      <c r="C102" s="193"/>
      <c r="D102" s="199"/>
      <c r="E102" s="196"/>
      <c r="F102" s="215"/>
      <c r="G102" s="180"/>
      <c r="H102" s="37" t="s">
        <v>258</v>
      </c>
      <c r="I102" s="35">
        <v>1</v>
      </c>
      <c r="J102" s="93" t="b">
        <v>0</v>
      </c>
      <c r="K102" s="40"/>
      <c r="L102" s="37"/>
    </row>
    <row r="103" spans="1:12" ht="74.25" customHeight="1" x14ac:dyDescent="0.25">
      <c r="A103" s="181"/>
      <c r="B103" s="181"/>
      <c r="C103" s="194"/>
      <c r="D103" s="203"/>
      <c r="E103" s="191"/>
      <c r="F103" s="186"/>
      <c r="G103" s="181"/>
      <c r="H103" s="24" t="s">
        <v>254</v>
      </c>
      <c r="I103" s="50">
        <v>3</v>
      </c>
      <c r="J103" s="94" t="b">
        <v>1</v>
      </c>
      <c r="K103" s="33" t="s">
        <v>485</v>
      </c>
      <c r="L103" s="24" t="s">
        <v>487</v>
      </c>
    </row>
    <row r="104" spans="1:12" ht="27" customHeight="1" x14ac:dyDescent="0.25">
      <c r="A104" s="179" t="s">
        <v>222</v>
      </c>
      <c r="B104" s="179" t="s">
        <v>246</v>
      </c>
      <c r="C104" s="192" t="s">
        <v>259</v>
      </c>
      <c r="D104" s="201" t="s">
        <v>260</v>
      </c>
      <c r="E104" s="189" t="s">
        <v>261</v>
      </c>
      <c r="F104" s="183" t="s">
        <v>93</v>
      </c>
      <c r="G104" s="179"/>
      <c r="H104" s="103" t="s">
        <v>395</v>
      </c>
      <c r="I104" s="49" t="s">
        <v>103</v>
      </c>
      <c r="J104" s="81" t="b">
        <v>0</v>
      </c>
      <c r="K104" s="17"/>
      <c r="L104" s="4"/>
    </row>
    <row r="105" spans="1:12" ht="27" customHeight="1" x14ac:dyDescent="0.25">
      <c r="A105" s="180"/>
      <c r="B105" s="180"/>
      <c r="C105" s="193"/>
      <c r="D105" s="213"/>
      <c r="E105" s="214"/>
      <c r="F105" s="234"/>
      <c r="G105" s="180"/>
      <c r="H105" s="37" t="s">
        <v>263</v>
      </c>
      <c r="I105" s="35" t="s">
        <v>103</v>
      </c>
      <c r="J105" s="96" t="b">
        <v>1</v>
      </c>
      <c r="K105" s="43" t="s">
        <v>489</v>
      </c>
      <c r="L105" s="41" t="s">
        <v>488</v>
      </c>
    </row>
    <row r="106" spans="1:12" ht="27" customHeight="1" x14ac:dyDescent="0.25">
      <c r="A106" s="181"/>
      <c r="B106" s="181"/>
      <c r="C106" s="194"/>
      <c r="D106" s="203"/>
      <c r="E106" s="191"/>
      <c r="F106" s="186"/>
      <c r="G106" s="181"/>
      <c r="H106" s="101" t="s">
        <v>264</v>
      </c>
      <c r="I106" s="11" t="s">
        <v>103</v>
      </c>
      <c r="J106" s="77" t="b">
        <v>0</v>
      </c>
      <c r="K106" s="18"/>
      <c r="L106" s="10"/>
    </row>
    <row r="107" spans="1:12" ht="27" customHeight="1" x14ac:dyDescent="0.25">
      <c r="A107" s="219" t="s">
        <v>222</v>
      </c>
      <c r="B107" s="219" t="s">
        <v>246</v>
      </c>
      <c r="C107" s="216" t="s">
        <v>265</v>
      </c>
      <c r="D107" s="222" t="s">
        <v>266</v>
      </c>
      <c r="E107" s="225" t="s">
        <v>267</v>
      </c>
      <c r="F107" s="228" t="s">
        <v>163</v>
      </c>
      <c r="G107" s="251"/>
      <c r="H107" s="34" t="s">
        <v>268</v>
      </c>
      <c r="I107" s="31" t="s">
        <v>103</v>
      </c>
      <c r="J107" s="97" t="b">
        <v>0</v>
      </c>
      <c r="K107" s="32"/>
      <c r="L107" s="34"/>
    </row>
    <row r="108" spans="1:12" ht="27" customHeight="1" x14ac:dyDescent="0.25">
      <c r="A108" s="220"/>
      <c r="B108" s="220"/>
      <c r="C108" s="217"/>
      <c r="D108" s="223"/>
      <c r="E108" s="226"/>
      <c r="F108" s="229"/>
      <c r="G108" s="252"/>
      <c r="H108" s="51" t="s">
        <v>426</v>
      </c>
      <c r="I108" s="40" t="s">
        <v>103</v>
      </c>
      <c r="J108" s="93" t="b">
        <v>0</v>
      </c>
      <c r="K108" s="37"/>
      <c r="L108" s="37"/>
    </row>
    <row r="109" spans="1:12" ht="27" customHeight="1" x14ac:dyDescent="0.25">
      <c r="A109" s="220"/>
      <c r="B109" s="220"/>
      <c r="C109" s="217"/>
      <c r="D109" s="223"/>
      <c r="E109" s="226"/>
      <c r="F109" s="229"/>
      <c r="G109" s="252"/>
      <c r="H109" s="37" t="s">
        <v>269</v>
      </c>
      <c r="I109" s="35" t="s">
        <v>103</v>
      </c>
      <c r="J109" s="98" t="b">
        <v>0</v>
      </c>
      <c r="K109" s="40"/>
      <c r="L109" s="37"/>
    </row>
    <row r="110" spans="1:12" ht="27" customHeight="1" x14ac:dyDescent="0.25">
      <c r="A110" s="220"/>
      <c r="B110" s="220"/>
      <c r="C110" s="217"/>
      <c r="D110" s="223"/>
      <c r="E110" s="226"/>
      <c r="F110" s="229"/>
      <c r="G110" s="252"/>
      <c r="H110" s="37" t="s">
        <v>270</v>
      </c>
      <c r="I110" s="35" t="s">
        <v>103</v>
      </c>
      <c r="J110" s="98" t="b">
        <v>0</v>
      </c>
      <c r="K110" s="40"/>
      <c r="L110" s="37"/>
    </row>
    <row r="111" spans="1:12" ht="27" customHeight="1" x14ac:dyDescent="0.25">
      <c r="A111" s="220"/>
      <c r="B111" s="220"/>
      <c r="C111" s="217"/>
      <c r="D111" s="223"/>
      <c r="E111" s="226"/>
      <c r="F111" s="229"/>
      <c r="G111" s="252"/>
      <c r="H111" s="37" t="s">
        <v>271</v>
      </c>
      <c r="I111" s="35" t="s">
        <v>103</v>
      </c>
      <c r="J111" s="98" t="b">
        <v>1</v>
      </c>
      <c r="K111" s="40" t="s">
        <v>491</v>
      </c>
      <c r="L111" s="37" t="s">
        <v>490</v>
      </c>
    </row>
    <row r="112" spans="1:12" ht="27" customHeight="1" x14ac:dyDescent="0.25">
      <c r="A112" s="220"/>
      <c r="B112" s="220"/>
      <c r="C112" s="217"/>
      <c r="D112" s="223"/>
      <c r="E112" s="226"/>
      <c r="F112" s="229"/>
      <c r="G112" s="252"/>
      <c r="H112" s="37" t="s">
        <v>272</v>
      </c>
      <c r="I112" s="35" t="s">
        <v>103</v>
      </c>
      <c r="J112" s="98" t="b">
        <v>0</v>
      </c>
      <c r="K112" s="40"/>
      <c r="L112" s="37"/>
    </row>
    <row r="113" spans="1:12" x14ac:dyDescent="0.25">
      <c r="A113" s="221"/>
      <c r="B113" s="221"/>
      <c r="C113" s="218"/>
      <c r="D113" s="224"/>
      <c r="E113" s="227"/>
      <c r="F113" s="230"/>
      <c r="G113" s="253"/>
      <c r="H113" s="52" t="s">
        <v>389</v>
      </c>
      <c r="I113" s="50" t="s">
        <v>103</v>
      </c>
      <c r="J113" s="105"/>
      <c r="K113" s="44"/>
      <c r="L113" s="52"/>
    </row>
    <row r="114" spans="1:12" ht="48" customHeight="1" x14ac:dyDescent="0.25">
      <c r="A114" s="179" t="s">
        <v>273</v>
      </c>
      <c r="B114" s="179" t="s">
        <v>196</v>
      </c>
      <c r="C114" s="192" t="s">
        <v>274</v>
      </c>
      <c r="D114" s="201" t="s">
        <v>275</v>
      </c>
      <c r="E114" s="189" t="s">
        <v>276</v>
      </c>
      <c r="F114" s="183" t="s">
        <v>93</v>
      </c>
      <c r="G114" s="179" t="s">
        <v>277</v>
      </c>
      <c r="H114" s="53" t="s">
        <v>251</v>
      </c>
      <c r="I114" s="13" t="s">
        <v>386</v>
      </c>
      <c r="J114" s="75" t="b">
        <v>1</v>
      </c>
      <c r="K114" s="17" t="s">
        <v>9</v>
      </c>
      <c r="L114" s="4" t="s">
        <v>492</v>
      </c>
    </row>
    <row r="115" spans="1:12" ht="35.25" customHeight="1" x14ac:dyDescent="0.25">
      <c r="A115" s="180"/>
      <c r="B115" s="180"/>
      <c r="C115" s="193"/>
      <c r="D115" s="213"/>
      <c r="E115" s="214"/>
      <c r="F115" s="184"/>
      <c r="G115" s="180"/>
      <c r="H115" s="41" t="s">
        <v>278</v>
      </c>
      <c r="I115" s="42">
        <v>3</v>
      </c>
      <c r="J115" s="99" t="b">
        <v>0</v>
      </c>
      <c r="K115" s="43"/>
      <c r="L115" s="41"/>
    </row>
    <row r="116" spans="1:12" ht="35.25" customHeight="1" x14ac:dyDescent="0.25">
      <c r="A116" s="180"/>
      <c r="B116" s="180"/>
      <c r="C116" s="193"/>
      <c r="D116" s="202"/>
      <c r="E116" s="190"/>
      <c r="F116" s="185"/>
      <c r="G116" s="180"/>
      <c r="H116" s="7" t="s">
        <v>279</v>
      </c>
      <c r="I116" s="8">
        <v>2</v>
      </c>
      <c r="J116" s="76" t="b">
        <v>0</v>
      </c>
      <c r="K116" s="15"/>
      <c r="L116" s="7"/>
    </row>
    <row r="117" spans="1:12" ht="35.25" customHeight="1" x14ac:dyDescent="0.25">
      <c r="A117" s="180"/>
      <c r="B117" s="180"/>
      <c r="C117" s="193"/>
      <c r="D117" s="202"/>
      <c r="E117" s="190"/>
      <c r="F117" s="185"/>
      <c r="G117" s="180"/>
      <c r="H117" s="7" t="s">
        <v>280</v>
      </c>
      <c r="I117" s="8">
        <v>1</v>
      </c>
      <c r="J117" s="76" t="b">
        <v>0</v>
      </c>
      <c r="K117" s="15"/>
      <c r="L117" s="7"/>
    </row>
    <row r="118" spans="1:12" ht="59.45" customHeight="1" x14ac:dyDescent="0.25">
      <c r="A118" s="181"/>
      <c r="B118" s="181"/>
      <c r="C118" s="194"/>
      <c r="D118" s="203"/>
      <c r="E118" s="191"/>
      <c r="F118" s="186"/>
      <c r="G118" s="181"/>
      <c r="H118" s="10" t="s">
        <v>281</v>
      </c>
      <c r="I118" s="11">
        <v>0</v>
      </c>
      <c r="J118" s="77" t="b">
        <v>0</v>
      </c>
      <c r="K118" s="18"/>
      <c r="L118" s="10"/>
    </row>
    <row r="119" spans="1:12" ht="48" customHeight="1" x14ac:dyDescent="0.25">
      <c r="A119" s="179" t="s">
        <v>273</v>
      </c>
      <c r="B119" s="179" t="s">
        <v>196</v>
      </c>
      <c r="C119" s="192" t="s">
        <v>282</v>
      </c>
      <c r="D119" s="201" t="s">
        <v>283</v>
      </c>
      <c r="E119" s="189" t="s">
        <v>284</v>
      </c>
      <c r="F119" s="183" t="s">
        <v>93</v>
      </c>
      <c r="G119" s="179" t="s">
        <v>277</v>
      </c>
      <c r="H119" s="53" t="s">
        <v>251</v>
      </c>
      <c r="I119" s="13" t="s">
        <v>386</v>
      </c>
      <c r="J119" s="75" t="b">
        <v>1</v>
      </c>
      <c r="K119" s="17" t="s">
        <v>480</v>
      </c>
      <c r="L119" s="4" t="s">
        <v>493</v>
      </c>
    </row>
    <row r="120" spans="1:12" ht="35.25" customHeight="1" x14ac:dyDescent="0.25">
      <c r="A120" s="180"/>
      <c r="B120" s="180"/>
      <c r="C120" s="193"/>
      <c r="D120" s="213"/>
      <c r="E120" s="214"/>
      <c r="F120" s="184"/>
      <c r="G120" s="180"/>
      <c r="H120" s="41" t="s">
        <v>278</v>
      </c>
      <c r="I120" s="42">
        <v>3</v>
      </c>
      <c r="J120" s="99" t="b">
        <v>0</v>
      </c>
      <c r="K120" s="43"/>
      <c r="L120" s="41"/>
    </row>
    <row r="121" spans="1:12" ht="35.25" customHeight="1" x14ac:dyDescent="0.25">
      <c r="A121" s="180"/>
      <c r="B121" s="180"/>
      <c r="C121" s="193"/>
      <c r="D121" s="202"/>
      <c r="E121" s="190"/>
      <c r="F121" s="185"/>
      <c r="G121" s="180"/>
      <c r="H121" s="7" t="s">
        <v>279</v>
      </c>
      <c r="I121" s="8">
        <v>2</v>
      </c>
      <c r="J121" s="76" t="b">
        <v>0</v>
      </c>
      <c r="K121" s="15"/>
      <c r="L121" s="7"/>
    </row>
    <row r="122" spans="1:12" ht="35.25" customHeight="1" x14ac:dyDescent="0.25">
      <c r="A122" s="180"/>
      <c r="B122" s="180"/>
      <c r="C122" s="193"/>
      <c r="D122" s="202"/>
      <c r="E122" s="190"/>
      <c r="F122" s="185"/>
      <c r="G122" s="180"/>
      <c r="H122" s="7" t="s">
        <v>280</v>
      </c>
      <c r="I122" s="8">
        <v>1</v>
      </c>
      <c r="J122" s="76" t="b">
        <v>0</v>
      </c>
      <c r="K122" s="15"/>
      <c r="L122" s="7"/>
    </row>
    <row r="123" spans="1:12" ht="59.45" customHeight="1" x14ac:dyDescent="0.25">
      <c r="A123" s="181"/>
      <c r="B123" s="181"/>
      <c r="C123" s="194"/>
      <c r="D123" s="203"/>
      <c r="E123" s="191"/>
      <c r="F123" s="186"/>
      <c r="G123" s="181"/>
      <c r="H123" s="10" t="s">
        <v>281</v>
      </c>
      <c r="I123" s="11">
        <v>0</v>
      </c>
      <c r="J123" s="77" t="b">
        <v>0</v>
      </c>
      <c r="K123" s="18"/>
      <c r="L123" s="10"/>
    </row>
    <row r="124" spans="1:12" ht="35.25" customHeight="1" x14ac:dyDescent="0.25">
      <c r="A124" s="179" t="s">
        <v>273</v>
      </c>
      <c r="B124" s="179" t="s">
        <v>196</v>
      </c>
      <c r="C124" s="192" t="s">
        <v>285</v>
      </c>
      <c r="D124" s="201" t="s">
        <v>286</v>
      </c>
      <c r="E124" s="189" t="s">
        <v>287</v>
      </c>
      <c r="F124" s="183" t="s">
        <v>93</v>
      </c>
      <c r="G124" s="179" t="s">
        <v>288</v>
      </c>
      <c r="H124" s="53" t="s">
        <v>251</v>
      </c>
      <c r="I124" s="13" t="s">
        <v>386</v>
      </c>
      <c r="J124" s="75" t="b">
        <v>0</v>
      </c>
      <c r="K124" s="17"/>
      <c r="L124" s="4"/>
    </row>
    <row r="125" spans="1:12" ht="35.25" customHeight="1" x14ac:dyDescent="0.25">
      <c r="A125" s="180"/>
      <c r="B125" s="180"/>
      <c r="C125" s="193"/>
      <c r="D125" s="213"/>
      <c r="E125" s="214"/>
      <c r="F125" s="184"/>
      <c r="G125" s="180"/>
      <c r="H125" s="41" t="s">
        <v>289</v>
      </c>
      <c r="I125" s="42">
        <v>3</v>
      </c>
      <c r="J125" s="99" t="b">
        <v>1</v>
      </c>
      <c r="K125" s="43" t="s">
        <v>481</v>
      </c>
      <c r="L125" s="41" t="s">
        <v>522</v>
      </c>
    </row>
    <row r="126" spans="1:12" ht="35.25" customHeight="1" x14ac:dyDescent="0.25">
      <c r="A126" s="180"/>
      <c r="B126" s="180"/>
      <c r="C126" s="193"/>
      <c r="D126" s="202"/>
      <c r="E126" s="190"/>
      <c r="F126" s="185"/>
      <c r="G126" s="180"/>
      <c r="H126" s="7" t="s">
        <v>290</v>
      </c>
      <c r="I126" s="8">
        <v>2</v>
      </c>
      <c r="J126" s="76" t="b">
        <v>0</v>
      </c>
      <c r="K126" s="15"/>
      <c r="L126" s="7"/>
    </row>
    <row r="127" spans="1:12" ht="35.25" customHeight="1" x14ac:dyDescent="0.25">
      <c r="A127" s="180"/>
      <c r="B127" s="180"/>
      <c r="C127" s="193"/>
      <c r="D127" s="202"/>
      <c r="E127" s="190"/>
      <c r="F127" s="185"/>
      <c r="G127" s="180"/>
      <c r="H127" s="7" t="s">
        <v>291</v>
      </c>
      <c r="I127" s="8">
        <v>1</v>
      </c>
      <c r="J127" s="76" t="b">
        <v>0</v>
      </c>
      <c r="K127" s="15"/>
      <c r="L127" s="7"/>
    </row>
    <row r="128" spans="1:12" ht="59.45" customHeight="1" x14ac:dyDescent="0.25">
      <c r="A128" s="181"/>
      <c r="B128" s="181"/>
      <c r="C128" s="194"/>
      <c r="D128" s="203"/>
      <c r="E128" s="191"/>
      <c r="F128" s="186"/>
      <c r="G128" s="181"/>
      <c r="H128" s="10" t="s">
        <v>292</v>
      </c>
      <c r="I128" s="11">
        <v>0</v>
      </c>
      <c r="J128" s="77" t="b">
        <v>0</v>
      </c>
      <c r="K128" s="18"/>
      <c r="L128" s="10"/>
    </row>
    <row r="129" spans="1:12" ht="35.25" customHeight="1" x14ac:dyDescent="0.25">
      <c r="A129" s="179" t="s">
        <v>273</v>
      </c>
      <c r="B129" s="179" t="s">
        <v>196</v>
      </c>
      <c r="C129" s="192" t="s">
        <v>293</v>
      </c>
      <c r="D129" s="201" t="s">
        <v>294</v>
      </c>
      <c r="E129" s="189" t="s">
        <v>295</v>
      </c>
      <c r="F129" s="183" t="s">
        <v>93</v>
      </c>
      <c r="G129" s="179" t="s">
        <v>277</v>
      </c>
      <c r="H129" s="4" t="s">
        <v>251</v>
      </c>
      <c r="I129" s="5" t="s">
        <v>386</v>
      </c>
      <c r="J129" s="75" t="b">
        <v>1</v>
      </c>
      <c r="K129" s="17" t="s">
        <v>9</v>
      </c>
      <c r="L129" s="4" t="s">
        <v>494</v>
      </c>
    </row>
    <row r="130" spans="1:12" ht="35.25" customHeight="1" x14ac:dyDescent="0.25">
      <c r="A130" s="180"/>
      <c r="B130" s="180"/>
      <c r="C130" s="193"/>
      <c r="D130" s="213"/>
      <c r="E130" s="214"/>
      <c r="F130" s="184"/>
      <c r="G130" s="180"/>
      <c r="H130" s="41" t="s">
        <v>296</v>
      </c>
      <c r="I130" s="42">
        <v>3</v>
      </c>
      <c r="J130" s="99" t="b">
        <v>0</v>
      </c>
      <c r="K130" s="43"/>
      <c r="L130" s="41"/>
    </row>
    <row r="131" spans="1:12" ht="35.25" customHeight="1" x14ac:dyDescent="0.25">
      <c r="A131" s="180"/>
      <c r="B131" s="180"/>
      <c r="C131" s="193"/>
      <c r="D131" s="202"/>
      <c r="E131" s="190"/>
      <c r="F131" s="185"/>
      <c r="G131" s="180"/>
      <c r="H131" s="7" t="s">
        <v>297</v>
      </c>
      <c r="I131" s="8">
        <v>2</v>
      </c>
      <c r="J131" s="76" t="b">
        <v>0</v>
      </c>
      <c r="K131" s="15"/>
      <c r="L131" s="7"/>
    </row>
    <row r="132" spans="1:12" ht="35.25" customHeight="1" x14ac:dyDescent="0.25">
      <c r="A132" s="180"/>
      <c r="B132" s="180"/>
      <c r="C132" s="193"/>
      <c r="D132" s="202"/>
      <c r="E132" s="190"/>
      <c r="F132" s="185"/>
      <c r="G132" s="180"/>
      <c r="H132" s="7" t="s">
        <v>298</v>
      </c>
      <c r="I132" s="8">
        <v>1</v>
      </c>
      <c r="J132" s="76" t="b">
        <v>0</v>
      </c>
      <c r="K132" s="15"/>
      <c r="L132" s="7"/>
    </row>
    <row r="133" spans="1:12" ht="59.45" customHeight="1" x14ac:dyDescent="0.25">
      <c r="A133" s="181"/>
      <c r="B133" s="181"/>
      <c r="C133" s="194"/>
      <c r="D133" s="203"/>
      <c r="E133" s="191"/>
      <c r="F133" s="186"/>
      <c r="G133" s="181"/>
      <c r="H133" s="10" t="s">
        <v>299</v>
      </c>
      <c r="I133" s="11">
        <v>0</v>
      </c>
      <c r="J133" s="77" t="b">
        <v>0</v>
      </c>
      <c r="K133" s="18"/>
      <c r="L133" s="10"/>
    </row>
    <row r="134" spans="1:12" ht="35.25" customHeight="1" x14ac:dyDescent="0.25">
      <c r="A134" s="179" t="s">
        <v>273</v>
      </c>
      <c r="B134" s="179" t="s">
        <v>196</v>
      </c>
      <c r="C134" s="192" t="s">
        <v>300</v>
      </c>
      <c r="D134" s="201" t="s">
        <v>301</v>
      </c>
      <c r="E134" s="189" t="s">
        <v>462</v>
      </c>
      <c r="F134" s="183" t="s">
        <v>93</v>
      </c>
      <c r="G134" s="179" t="s">
        <v>277</v>
      </c>
      <c r="H134" s="4" t="s">
        <v>251</v>
      </c>
      <c r="I134" s="5" t="s">
        <v>386</v>
      </c>
      <c r="J134" s="75" t="b">
        <v>1</v>
      </c>
      <c r="K134" s="17" t="s">
        <v>9</v>
      </c>
      <c r="L134" s="4" t="s">
        <v>495</v>
      </c>
    </row>
    <row r="135" spans="1:12" ht="35.25" customHeight="1" x14ac:dyDescent="0.25">
      <c r="A135" s="180"/>
      <c r="B135" s="180"/>
      <c r="C135" s="193"/>
      <c r="D135" s="213"/>
      <c r="E135" s="214"/>
      <c r="F135" s="184"/>
      <c r="G135" s="180"/>
      <c r="H135" s="41" t="s">
        <v>296</v>
      </c>
      <c r="I135" s="42">
        <v>3</v>
      </c>
      <c r="J135" s="99" t="b">
        <v>0</v>
      </c>
      <c r="K135" s="43"/>
      <c r="L135" s="41"/>
    </row>
    <row r="136" spans="1:12" ht="35.25" customHeight="1" x14ac:dyDescent="0.25">
      <c r="A136" s="180"/>
      <c r="B136" s="180"/>
      <c r="C136" s="193"/>
      <c r="D136" s="202"/>
      <c r="E136" s="190"/>
      <c r="F136" s="185"/>
      <c r="G136" s="180"/>
      <c r="H136" s="7" t="s">
        <v>297</v>
      </c>
      <c r="I136" s="8">
        <v>2</v>
      </c>
      <c r="J136" s="76" t="b">
        <v>0</v>
      </c>
      <c r="K136" s="15"/>
      <c r="L136" s="7"/>
    </row>
    <row r="137" spans="1:12" ht="35.25" customHeight="1" x14ac:dyDescent="0.25">
      <c r="A137" s="180"/>
      <c r="B137" s="180"/>
      <c r="C137" s="193"/>
      <c r="D137" s="202"/>
      <c r="E137" s="190"/>
      <c r="F137" s="185"/>
      <c r="G137" s="180"/>
      <c r="H137" s="7" t="s">
        <v>298</v>
      </c>
      <c r="I137" s="8">
        <v>1</v>
      </c>
      <c r="J137" s="76" t="b">
        <v>0</v>
      </c>
      <c r="K137" s="15"/>
      <c r="L137" s="7"/>
    </row>
    <row r="138" spans="1:12" ht="59.45" customHeight="1" x14ac:dyDescent="0.25">
      <c r="A138" s="181"/>
      <c r="B138" s="181"/>
      <c r="C138" s="194"/>
      <c r="D138" s="203"/>
      <c r="E138" s="191"/>
      <c r="F138" s="186"/>
      <c r="G138" s="181"/>
      <c r="H138" s="10" t="s">
        <v>299</v>
      </c>
      <c r="I138" s="11">
        <v>0</v>
      </c>
      <c r="J138" s="77" t="b">
        <v>0</v>
      </c>
      <c r="K138" s="18"/>
      <c r="L138" s="10"/>
    </row>
    <row r="139" spans="1:12" ht="57.75" customHeight="1" x14ac:dyDescent="0.25">
      <c r="A139" s="55" t="s">
        <v>273</v>
      </c>
      <c r="B139" s="55" t="s">
        <v>196</v>
      </c>
      <c r="C139" s="54" t="s">
        <v>302</v>
      </c>
      <c r="D139" s="68" t="s">
        <v>303</v>
      </c>
      <c r="E139" s="56" t="s">
        <v>304</v>
      </c>
      <c r="F139" s="55" t="s">
        <v>239</v>
      </c>
      <c r="G139" s="26"/>
      <c r="H139" s="56" t="s">
        <v>388</v>
      </c>
      <c r="I139" s="48" t="s">
        <v>103</v>
      </c>
      <c r="J139" s="91" t="s">
        <v>496</v>
      </c>
      <c r="K139" s="25" t="s">
        <v>523</v>
      </c>
      <c r="L139" s="26"/>
    </row>
    <row r="140" spans="1:12" ht="38.25" x14ac:dyDescent="0.25">
      <c r="A140" s="179" t="s">
        <v>273</v>
      </c>
      <c r="B140" s="179" t="s">
        <v>196</v>
      </c>
      <c r="C140" s="192" t="s">
        <v>305</v>
      </c>
      <c r="D140" s="201" t="s">
        <v>306</v>
      </c>
      <c r="E140" s="189" t="s">
        <v>307</v>
      </c>
      <c r="F140" s="183" t="s">
        <v>93</v>
      </c>
      <c r="G140" s="179" t="s">
        <v>140</v>
      </c>
      <c r="H140" s="4" t="s">
        <v>296</v>
      </c>
      <c r="I140" s="5">
        <v>3</v>
      </c>
      <c r="J140" s="75" t="b">
        <v>0</v>
      </c>
      <c r="K140" s="17"/>
      <c r="L140" s="4"/>
    </row>
    <row r="141" spans="1:12" ht="25.5" x14ac:dyDescent="0.25">
      <c r="A141" s="180"/>
      <c r="B141" s="180"/>
      <c r="C141" s="193"/>
      <c r="D141" s="202"/>
      <c r="E141" s="190"/>
      <c r="F141" s="185"/>
      <c r="G141" s="180"/>
      <c r="H141" s="7" t="s">
        <v>297</v>
      </c>
      <c r="I141" s="8">
        <v>2</v>
      </c>
      <c r="J141" s="76" t="b">
        <v>0</v>
      </c>
      <c r="K141" s="15"/>
      <c r="L141" s="7"/>
    </row>
    <row r="142" spans="1:12" ht="25.5" x14ac:dyDescent="0.25">
      <c r="A142" s="180"/>
      <c r="B142" s="180"/>
      <c r="C142" s="193"/>
      <c r="D142" s="202"/>
      <c r="E142" s="190"/>
      <c r="F142" s="185"/>
      <c r="G142" s="180"/>
      <c r="H142" s="7" t="s">
        <v>298</v>
      </c>
      <c r="I142" s="8">
        <v>1</v>
      </c>
      <c r="J142" s="76" t="b">
        <v>0</v>
      </c>
      <c r="K142" s="15"/>
      <c r="L142" s="7"/>
    </row>
    <row r="143" spans="1:12" ht="25.5" x14ac:dyDescent="0.25">
      <c r="A143" s="180"/>
      <c r="B143" s="180"/>
      <c r="C143" s="193"/>
      <c r="D143" s="202"/>
      <c r="E143" s="190"/>
      <c r="F143" s="185"/>
      <c r="G143" s="180"/>
      <c r="H143" s="7" t="s">
        <v>299</v>
      </c>
      <c r="I143" s="8">
        <v>0</v>
      </c>
      <c r="J143" s="78" t="b">
        <v>1</v>
      </c>
      <c r="K143" s="15" t="s">
        <v>523</v>
      </c>
      <c r="L143" s="7"/>
    </row>
    <row r="144" spans="1:12" ht="25.5" x14ac:dyDescent="0.25">
      <c r="A144" s="181"/>
      <c r="B144" s="181"/>
      <c r="C144" s="194"/>
      <c r="D144" s="203"/>
      <c r="E144" s="191"/>
      <c r="F144" s="186"/>
      <c r="G144" s="181"/>
      <c r="H144" s="10" t="s">
        <v>251</v>
      </c>
      <c r="I144" s="11" t="s">
        <v>386</v>
      </c>
      <c r="J144" s="77" t="b">
        <v>0</v>
      </c>
      <c r="K144" s="18"/>
      <c r="L144" s="10"/>
    </row>
    <row r="145" spans="1:12" ht="38.25" x14ac:dyDescent="0.25">
      <c r="A145" s="179" t="s">
        <v>273</v>
      </c>
      <c r="B145" s="179" t="s">
        <v>196</v>
      </c>
      <c r="C145" s="192" t="s">
        <v>308</v>
      </c>
      <c r="D145" s="201" t="s">
        <v>309</v>
      </c>
      <c r="E145" s="189" t="s">
        <v>310</v>
      </c>
      <c r="F145" s="183" t="s">
        <v>93</v>
      </c>
      <c r="G145" s="179"/>
      <c r="H145" s="4" t="s">
        <v>296</v>
      </c>
      <c r="I145" s="5">
        <v>3</v>
      </c>
      <c r="J145" s="81" t="b">
        <v>0</v>
      </c>
      <c r="K145" s="17"/>
      <c r="L145" s="4"/>
    </row>
    <row r="146" spans="1:12" ht="25.5" x14ac:dyDescent="0.25">
      <c r="A146" s="180"/>
      <c r="B146" s="180"/>
      <c r="C146" s="193"/>
      <c r="D146" s="202"/>
      <c r="E146" s="190"/>
      <c r="F146" s="185"/>
      <c r="G146" s="180"/>
      <c r="H146" s="7" t="s">
        <v>297</v>
      </c>
      <c r="I146" s="8">
        <v>2</v>
      </c>
      <c r="J146" s="78" t="b">
        <v>0</v>
      </c>
      <c r="K146" s="15"/>
      <c r="L146" s="7"/>
    </row>
    <row r="147" spans="1:12" ht="25.5" x14ac:dyDescent="0.25">
      <c r="A147" s="180"/>
      <c r="B147" s="180"/>
      <c r="C147" s="193"/>
      <c r="D147" s="202"/>
      <c r="E147" s="190"/>
      <c r="F147" s="185"/>
      <c r="G147" s="180"/>
      <c r="H147" s="7" t="s">
        <v>298</v>
      </c>
      <c r="I147" s="8">
        <v>1</v>
      </c>
      <c r="J147" s="76" t="b">
        <v>0</v>
      </c>
      <c r="K147" s="15"/>
      <c r="L147" s="7"/>
    </row>
    <row r="148" spans="1:12" ht="25.5" x14ac:dyDescent="0.25">
      <c r="A148" s="180"/>
      <c r="B148" s="180"/>
      <c r="C148" s="193"/>
      <c r="D148" s="202"/>
      <c r="E148" s="190"/>
      <c r="F148" s="185"/>
      <c r="G148" s="180"/>
      <c r="H148" s="7" t="s">
        <v>299</v>
      </c>
      <c r="I148" s="8">
        <v>0</v>
      </c>
      <c r="J148" s="78" t="b">
        <v>1</v>
      </c>
      <c r="K148" s="15" t="s">
        <v>498</v>
      </c>
      <c r="L148" s="7" t="s">
        <v>497</v>
      </c>
    </row>
    <row r="149" spans="1:12" ht="25.5" x14ac:dyDescent="0.25">
      <c r="A149" s="181"/>
      <c r="B149" s="181"/>
      <c r="C149" s="194"/>
      <c r="D149" s="203"/>
      <c r="E149" s="191"/>
      <c r="F149" s="186"/>
      <c r="G149" s="181"/>
      <c r="H149" s="10" t="s">
        <v>251</v>
      </c>
      <c r="I149" s="11" t="s">
        <v>386</v>
      </c>
      <c r="J149" s="77" t="b">
        <v>0</v>
      </c>
      <c r="K149" s="18"/>
      <c r="L149" s="10"/>
    </row>
    <row r="150" spans="1:12" ht="38.25" x14ac:dyDescent="0.25">
      <c r="A150" s="179" t="s">
        <v>273</v>
      </c>
      <c r="B150" s="179" t="s">
        <v>196</v>
      </c>
      <c r="C150" s="192" t="s">
        <v>311</v>
      </c>
      <c r="D150" s="201" t="s">
        <v>312</v>
      </c>
      <c r="E150" s="189" t="s">
        <v>313</v>
      </c>
      <c r="F150" s="183" t="s">
        <v>93</v>
      </c>
      <c r="G150" s="179" t="s">
        <v>314</v>
      </c>
      <c r="H150" s="4" t="s">
        <v>296</v>
      </c>
      <c r="I150" s="5">
        <v>3</v>
      </c>
      <c r="J150" s="75" t="b">
        <v>0</v>
      </c>
      <c r="K150" s="17"/>
      <c r="L150" s="4"/>
    </row>
    <row r="151" spans="1:12" ht="25.5" x14ac:dyDescent="0.25">
      <c r="A151" s="180"/>
      <c r="B151" s="180"/>
      <c r="C151" s="193"/>
      <c r="D151" s="202"/>
      <c r="E151" s="190"/>
      <c r="F151" s="185"/>
      <c r="G151" s="180"/>
      <c r="H151" s="7" t="s">
        <v>297</v>
      </c>
      <c r="I151" s="8">
        <v>2</v>
      </c>
      <c r="J151" s="76" t="b">
        <v>0</v>
      </c>
      <c r="K151" s="15"/>
      <c r="L151" s="7"/>
    </row>
    <row r="152" spans="1:12" ht="25.5" x14ac:dyDescent="0.25">
      <c r="A152" s="180"/>
      <c r="B152" s="180"/>
      <c r="C152" s="193"/>
      <c r="D152" s="202"/>
      <c r="E152" s="190"/>
      <c r="F152" s="185"/>
      <c r="G152" s="180"/>
      <c r="H152" s="7" t="s">
        <v>298</v>
      </c>
      <c r="I152" s="8">
        <v>1</v>
      </c>
      <c r="J152" s="76" t="b">
        <v>0</v>
      </c>
      <c r="K152" s="15"/>
      <c r="L152" s="7"/>
    </row>
    <row r="153" spans="1:12" ht="25.5" x14ac:dyDescent="0.25">
      <c r="A153" s="180"/>
      <c r="B153" s="180"/>
      <c r="C153" s="193"/>
      <c r="D153" s="202"/>
      <c r="E153" s="190"/>
      <c r="F153" s="185"/>
      <c r="G153" s="180"/>
      <c r="H153" s="7" t="s">
        <v>299</v>
      </c>
      <c r="I153" s="8">
        <v>0</v>
      </c>
      <c r="J153" s="76" t="b">
        <v>0</v>
      </c>
      <c r="K153" s="15"/>
      <c r="L153" s="7"/>
    </row>
    <row r="154" spans="1:12" ht="25.5" x14ac:dyDescent="0.25">
      <c r="A154" s="181"/>
      <c r="B154" s="181"/>
      <c r="C154" s="194"/>
      <c r="D154" s="203"/>
      <c r="E154" s="191"/>
      <c r="F154" s="186"/>
      <c r="G154" s="181"/>
      <c r="H154" s="10" t="s">
        <v>251</v>
      </c>
      <c r="I154" s="11" t="s">
        <v>386</v>
      </c>
      <c r="J154" s="77" t="b">
        <v>1</v>
      </c>
      <c r="K154" s="18" t="s">
        <v>9</v>
      </c>
      <c r="L154" s="10" t="s">
        <v>524</v>
      </c>
    </row>
    <row r="155" spans="1:12" ht="46.5" customHeight="1" x14ac:dyDescent="0.25">
      <c r="A155" s="32" t="s">
        <v>273</v>
      </c>
      <c r="B155" s="32" t="s">
        <v>196</v>
      </c>
      <c r="C155" s="64" t="s">
        <v>315</v>
      </c>
      <c r="D155" s="66" t="s">
        <v>316</v>
      </c>
      <c r="E155" s="34" t="s">
        <v>317</v>
      </c>
      <c r="F155" s="32" t="s">
        <v>239</v>
      </c>
      <c r="G155" s="32"/>
      <c r="H155" s="34" t="s">
        <v>388</v>
      </c>
      <c r="I155" s="31" t="s">
        <v>103</v>
      </c>
      <c r="J155" s="95" t="s">
        <v>191</v>
      </c>
      <c r="K155" s="32" t="s">
        <v>510</v>
      </c>
      <c r="L155" s="34"/>
    </row>
    <row r="156" spans="1:12" ht="38.25" x14ac:dyDescent="0.25">
      <c r="A156" s="179" t="s">
        <v>273</v>
      </c>
      <c r="B156" s="179" t="s">
        <v>318</v>
      </c>
      <c r="C156" s="192" t="s">
        <v>319</v>
      </c>
      <c r="D156" s="201" t="s">
        <v>320</v>
      </c>
      <c r="E156" s="189" t="s">
        <v>321</v>
      </c>
      <c r="F156" s="183" t="s">
        <v>93</v>
      </c>
      <c r="G156" s="179" t="s">
        <v>322</v>
      </c>
      <c r="H156" s="100" t="s">
        <v>458</v>
      </c>
      <c r="I156" s="5">
        <v>3</v>
      </c>
      <c r="J156" s="75" t="b">
        <v>0</v>
      </c>
      <c r="K156" s="17"/>
      <c r="L156" s="4"/>
    </row>
    <row r="157" spans="1:12" ht="25.5" x14ac:dyDescent="0.25">
      <c r="A157" s="180"/>
      <c r="B157" s="180"/>
      <c r="C157" s="193"/>
      <c r="D157" s="202"/>
      <c r="E157" s="190"/>
      <c r="F157" s="185"/>
      <c r="G157" s="180"/>
      <c r="H157" s="102" t="s">
        <v>459</v>
      </c>
      <c r="I157" s="8">
        <v>2</v>
      </c>
      <c r="J157" s="78" t="b">
        <v>0</v>
      </c>
      <c r="K157" s="15"/>
      <c r="L157" s="7"/>
    </row>
    <row r="158" spans="1:12" ht="38.25" x14ac:dyDescent="0.25">
      <c r="A158" s="180"/>
      <c r="B158" s="180"/>
      <c r="C158" s="193"/>
      <c r="D158" s="202"/>
      <c r="E158" s="190"/>
      <c r="F158" s="185"/>
      <c r="G158" s="180"/>
      <c r="H158" s="102" t="s">
        <v>460</v>
      </c>
      <c r="I158" s="8">
        <v>1</v>
      </c>
      <c r="J158" s="76" t="b">
        <v>0</v>
      </c>
      <c r="K158" s="15"/>
      <c r="L158" s="7"/>
    </row>
    <row r="159" spans="1:12" ht="32.25" customHeight="1" x14ac:dyDescent="0.25">
      <c r="A159" s="180"/>
      <c r="B159" s="180"/>
      <c r="C159" s="193"/>
      <c r="D159" s="202"/>
      <c r="E159" s="190"/>
      <c r="F159" s="185"/>
      <c r="G159" s="180"/>
      <c r="H159" s="102" t="s">
        <v>399</v>
      </c>
      <c r="I159" s="8">
        <v>0</v>
      </c>
      <c r="J159" s="76" t="b">
        <v>1</v>
      </c>
      <c r="K159" s="15" t="s">
        <v>481</v>
      </c>
      <c r="L159" s="7" t="s">
        <v>533</v>
      </c>
    </row>
    <row r="160" spans="1:12" ht="75.75" customHeight="1" x14ac:dyDescent="0.25">
      <c r="A160" s="181"/>
      <c r="B160" s="181"/>
      <c r="C160" s="194"/>
      <c r="D160" s="203"/>
      <c r="E160" s="191"/>
      <c r="F160" s="186"/>
      <c r="G160" s="181"/>
      <c r="H160" s="101" t="s">
        <v>397</v>
      </c>
      <c r="I160" s="11" t="s">
        <v>386</v>
      </c>
      <c r="J160" s="77" t="b">
        <v>0</v>
      </c>
      <c r="K160" s="18"/>
      <c r="L160" s="10"/>
    </row>
    <row r="161" spans="1:12" ht="63.75" hidden="1" x14ac:dyDescent="0.25">
      <c r="A161" s="25" t="s">
        <v>273</v>
      </c>
      <c r="B161" s="25" t="s">
        <v>318</v>
      </c>
      <c r="C161" s="47" t="s">
        <v>323</v>
      </c>
      <c r="D161" s="67" t="s">
        <v>324</v>
      </c>
      <c r="E161" s="26" t="s">
        <v>325</v>
      </c>
      <c r="F161" s="25" t="s">
        <v>239</v>
      </c>
      <c r="G161" s="26"/>
      <c r="H161" s="26" t="s">
        <v>388</v>
      </c>
      <c r="I161" s="48" t="s">
        <v>103</v>
      </c>
      <c r="J161" s="91"/>
      <c r="K161" s="25"/>
      <c r="L161" s="26"/>
    </row>
    <row r="162" spans="1:12" ht="54" customHeight="1" x14ac:dyDescent="0.25">
      <c r="A162" s="25" t="s">
        <v>273</v>
      </c>
      <c r="B162" s="25" t="s">
        <v>318</v>
      </c>
      <c r="C162" s="47" t="s">
        <v>326</v>
      </c>
      <c r="D162" s="67" t="s">
        <v>327</v>
      </c>
      <c r="E162" s="26" t="s">
        <v>328</v>
      </c>
      <c r="F162" s="25" t="s">
        <v>239</v>
      </c>
      <c r="G162" s="26"/>
      <c r="H162" s="26" t="s">
        <v>388</v>
      </c>
      <c r="I162" s="48" t="s">
        <v>103</v>
      </c>
      <c r="J162" s="91" t="s">
        <v>500</v>
      </c>
      <c r="K162" s="25" t="s">
        <v>481</v>
      </c>
      <c r="L162" s="26"/>
    </row>
    <row r="163" spans="1:12" ht="153" x14ac:dyDescent="0.25">
      <c r="A163" s="25" t="s">
        <v>273</v>
      </c>
      <c r="B163" s="25" t="s">
        <v>318</v>
      </c>
      <c r="C163" s="47" t="s">
        <v>329</v>
      </c>
      <c r="D163" s="67" t="s">
        <v>330</v>
      </c>
      <c r="E163" s="26" t="s">
        <v>331</v>
      </c>
      <c r="F163" s="25" t="s">
        <v>239</v>
      </c>
      <c r="G163" s="26"/>
      <c r="H163" s="26" t="s">
        <v>388</v>
      </c>
      <c r="I163" s="48" t="s">
        <v>103</v>
      </c>
      <c r="J163" s="91" t="s">
        <v>499</v>
      </c>
      <c r="K163" s="25" t="s">
        <v>481</v>
      </c>
      <c r="L163" s="26"/>
    </row>
    <row r="164" spans="1:12" ht="38.25" x14ac:dyDescent="0.25">
      <c r="A164" s="179" t="s">
        <v>273</v>
      </c>
      <c r="B164" s="179" t="s">
        <v>318</v>
      </c>
      <c r="C164" s="192" t="s">
        <v>332</v>
      </c>
      <c r="D164" s="201" t="s">
        <v>333</v>
      </c>
      <c r="E164" s="189" t="s">
        <v>334</v>
      </c>
      <c r="F164" s="183" t="s">
        <v>93</v>
      </c>
      <c r="G164" s="177" t="s">
        <v>335</v>
      </c>
      <c r="H164" s="100" t="s">
        <v>400</v>
      </c>
      <c r="I164" s="5">
        <v>3</v>
      </c>
      <c r="J164" s="75" t="b">
        <v>0</v>
      </c>
      <c r="K164" s="17"/>
      <c r="L164" s="19"/>
    </row>
    <row r="165" spans="1:12" ht="63.75" x14ac:dyDescent="0.25">
      <c r="A165" s="180"/>
      <c r="B165" s="180"/>
      <c r="C165" s="193"/>
      <c r="D165" s="202"/>
      <c r="E165" s="190"/>
      <c r="F165" s="185"/>
      <c r="G165" s="178"/>
      <c r="H165" s="102" t="s">
        <v>401</v>
      </c>
      <c r="I165" s="8">
        <v>2</v>
      </c>
      <c r="J165" s="76" t="b">
        <v>1</v>
      </c>
      <c r="K165" s="15" t="s">
        <v>528</v>
      </c>
      <c r="L165" s="7" t="s">
        <v>527</v>
      </c>
    </row>
    <row r="166" spans="1:12" ht="38.25" x14ac:dyDescent="0.25">
      <c r="A166" s="180"/>
      <c r="B166" s="180"/>
      <c r="C166" s="193"/>
      <c r="D166" s="202"/>
      <c r="E166" s="190"/>
      <c r="F166" s="185"/>
      <c r="G166" s="178"/>
      <c r="H166" s="102" t="s">
        <v>403</v>
      </c>
      <c r="I166" s="8">
        <v>1</v>
      </c>
      <c r="J166" s="76" t="b">
        <v>0</v>
      </c>
      <c r="K166" s="15"/>
      <c r="L166" s="7"/>
    </row>
    <row r="167" spans="1:12" ht="25.5" x14ac:dyDescent="0.25">
      <c r="A167" s="180"/>
      <c r="B167" s="180"/>
      <c r="C167" s="193"/>
      <c r="D167" s="202"/>
      <c r="E167" s="190"/>
      <c r="F167" s="185"/>
      <c r="G167" s="178"/>
      <c r="H167" s="102" t="s">
        <v>402</v>
      </c>
      <c r="I167" s="8">
        <v>0</v>
      </c>
      <c r="J167" s="76" t="b">
        <v>0</v>
      </c>
      <c r="K167" s="15"/>
      <c r="L167" s="7"/>
    </row>
    <row r="168" spans="1:12" ht="30" customHeight="1" x14ac:dyDescent="0.25">
      <c r="A168" s="181"/>
      <c r="B168" s="181"/>
      <c r="C168" s="194"/>
      <c r="D168" s="203"/>
      <c r="E168" s="191"/>
      <c r="F168" s="186"/>
      <c r="G168" s="182"/>
      <c r="H168" s="101" t="s">
        <v>398</v>
      </c>
      <c r="I168" s="11" t="s">
        <v>386</v>
      </c>
      <c r="J168" s="80" t="b">
        <v>0</v>
      </c>
      <c r="K168" s="18"/>
      <c r="L168" s="10"/>
    </row>
    <row r="169" spans="1:12" ht="63.75" hidden="1" x14ac:dyDescent="0.25">
      <c r="A169" s="25" t="s">
        <v>273</v>
      </c>
      <c r="B169" s="25" t="s">
        <v>318</v>
      </c>
      <c r="C169" s="47" t="s">
        <v>336</v>
      </c>
      <c r="D169" s="67" t="s">
        <v>337</v>
      </c>
      <c r="E169" s="26" t="s">
        <v>325</v>
      </c>
      <c r="F169" s="25" t="s">
        <v>239</v>
      </c>
      <c r="G169" s="26"/>
      <c r="H169" s="26" t="s">
        <v>388</v>
      </c>
      <c r="I169" s="48" t="s">
        <v>103</v>
      </c>
      <c r="J169" s="91"/>
      <c r="K169" s="25"/>
      <c r="L169" s="26"/>
    </row>
    <row r="170" spans="1:12" ht="51" x14ac:dyDescent="0.25">
      <c r="A170" s="25" t="s">
        <v>273</v>
      </c>
      <c r="B170" s="25" t="s">
        <v>318</v>
      </c>
      <c r="C170" s="47" t="s">
        <v>338</v>
      </c>
      <c r="D170" s="67" t="s">
        <v>339</v>
      </c>
      <c r="E170" s="26" t="s">
        <v>328</v>
      </c>
      <c r="F170" s="25" t="s">
        <v>239</v>
      </c>
      <c r="G170" s="25" t="s">
        <v>340</v>
      </c>
      <c r="H170" s="26" t="s">
        <v>388</v>
      </c>
      <c r="I170" s="48" t="s">
        <v>103</v>
      </c>
      <c r="J170" s="91" t="s">
        <v>501</v>
      </c>
      <c r="K170" s="25" t="s">
        <v>502</v>
      </c>
      <c r="L170" s="26"/>
    </row>
    <row r="171" spans="1:12" ht="143.25" customHeight="1" x14ac:dyDescent="0.25">
      <c r="A171" s="25" t="s">
        <v>273</v>
      </c>
      <c r="B171" s="25" t="s">
        <v>318</v>
      </c>
      <c r="C171" s="47" t="s">
        <v>341</v>
      </c>
      <c r="D171" s="67" t="s">
        <v>342</v>
      </c>
      <c r="E171" s="26" t="s">
        <v>343</v>
      </c>
      <c r="F171" s="25" t="s">
        <v>239</v>
      </c>
      <c r="G171" s="26"/>
      <c r="H171" s="26" t="s">
        <v>388</v>
      </c>
      <c r="I171" s="48" t="s">
        <v>103</v>
      </c>
      <c r="J171" s="91" t="s">
        <v>529</v>
      </c>
      <c r="K171" s="25" t="s">
        <v>530</v>
      </c>
      <c r="L171" s="26"/>
    </row>
    <row r="172" spans="1:12" ht="24.75" customHeight="1" x14ac:dyDescent="0.25">
      <c r="A172" s="177" t="s">
        <v>273</v>
      </c>
      <c r="B172" s="177" t="s">
        <v>318</v>
      </c>
      <c r="C172" s="244">
        <v>16</v>
      </c>
      <c r="D172" s="209" t="s">
        <v>344</v>
      </c>
      <c r="E172" s="189" t="s">
        <v>345</v>
      </c>
      <c r="F172" s="231" t="s">
        <v>93</v>
      </c>
      <c r="G172" s="179" t="s">
        <v>346</v>
      </c>
      <c r="H172" s="19" t="s">
        <v>390</v>
      </c>
      <c r="I172" s="21">
        <v>3</v>
      </c>
      <c r="J172" s="87" t="b">
        <v>1</v>
      </c>
      <c r="K172" s="21" t="s">
        <v>503</v>
      </c>
      <c r="L172" s="4">
        <v>8.24</v>
      </c>
    </row>
    <row r="173" spans="1:12" ht="24.75" customHeight="1" x14ac:dyDescent="0.25">
      <c r="A173" s="178"/>
      <c r="B173" s="178"/>
      <c r="C173" s="245"/>
      <c r="D173" s="210"/>
      <c r="E173" s="190"/>
      <c r="F173" s="232"/>
      <c r="G173" s="180"/>
      <c r="H173" s="22" t="s">
        <v>347</v>
      </c>
      <c r="I173" s="23">
        <v>2</v>
      </c>
      <c r="J173" s="88" t="b">
        <v>0</v>
      </c>
      <c r="K173" s="23"/>
      <c r="L173" s="22"/>
    </row>
    <row r="174" spans="1:12" ht="24.75" customHeight="1" x14ac:dyDescent="0.25">
      <c r="A174" s="178"/>
      <c r="B174" s="178"/>
      <c r="C174" s="245"/>
      <c r="D174" s="210"/>
      <c r="E174" s="190"/>
      <c r="F174" s="232"/>
      <c r="G174" s="180"/>
      <c r="H174" s="22" t="s">
        <v>391</v>
      </c>
      <c r="I174" s="23">
        <v>1</v>
      </c>
      <c r="J174" s="88" t="b">
        <v>0</v>
      </c>
      <c r="K174" s="23"/>
      <c r="L174" s="22"/>
    </row>
    <row r="175" spans="1:12" ht="24.75" customHeight="1" x14ac:dyDescent="0.25">
      <c r="A175" s="182"/>
      <c r="B175" s="182"/>
      <c r="C175" s="246"/>
      <c r="D175" s="211"/>
      <c r="E175" s="191"/>
      <c r="F175" s="233"/>
      <c r="G175" s="181"/>
      <c r="H175" s="20" t="s">
        <v>348</v>
      </c>
      <c r="I175" s="11">
        <v>0</v>
      </c>
      <c r="J175" s="80" t="b">
        <v>0</v>
      </c>
      <c r="K175" s="16"/>
      <c r="L175" s="20"/>
    </row>
    <row r="176" spans="1:12" ht="24.75" customHeight="1" x14ac:dyDescent="0.25">
      <c r="A176" s="177" t="s">
        <v>273</v>
      </c>
      <c r="B176" s="177" t="s">
        <v>318</v>
      </c>
      <c r="C176" s="244">
        <v>17</v>
      </c>
      <c r="D176" s="209" t="s">
        <v>349</v>
      </c>
      <c r="E176" s="189" t="s">
        <v>350</v>
      </c>
      <c r="F176" s="231" t="s">
        <v>93</v>
      </c>
      <c r="G176" s="179" t="s">
        <v>346</v>
      </c>
      <c r="H176" s="19" t="s">
        <v>392</v>
      </c>
      <c r="I176" s="21">
        <v>3</v>
      </c>
      <c r="J176" s="87" t="b">
        <v>0</v>
      </c>
      <c r="K176" s="21"/>
      <c r="L176" s="4"/>
    </row>
    <row r="177" spans="1:12" ht="24.75" customHeight="1" x14ac:dyDescent="0.25">
      <c r="A177" s="178"/>
      <c r="B177" s="178"/>
      <c r="C177" s="245"/>
      <c r="D177" s="210"/>
      <c r="E177" s="190"/>
      <c r="F177" s="232"/>
      <c r="G177" s="180"/>
      <c r="H177" s="22" t="s">
        <v>351</v>
      </c>
      <c r="I177" s="23">
        <v>2</v>
      </c>
      <c r="J177" s="88" t="b">
        <v>0</v>
      </c>
      <c r="K177" s="23"/>
      <c r="L177" s="22"/>
    </row>
    <row r="178" spans="1:12" ht="24.75" customHeight="1" x14ac:dyDescent="0.25">
      <c r="A178" s="178"/>
      <c r="B178" s="178"/>
      <c r="C178" s="245"/>
      <c r="D178" s="210"/>
      <c r="E178" s="190"/>
      <c r="F178" s="232"/>
      <c r="G178" s="180"/>
      <c r="H178" s="22" t="s">
        <v>393</v>
      </c>
      <c r="I178" s="23">
        <v>1</v>
      </c>
      <c r="J178" s="88" t="b">
        <v>1</v>
      </c>
      <c r="K178" s="23" t="s">
        <v>503</v>
      </c>
      <c r="L178" s="22" t="s">
        <v>504</v>
      </c>
    </row>
    <row r="179" spans="1:12" ht="100.5" customHeight="1" x14ac:dyDescent="0.25">
      <c r="A179" s="182"/>
      <c r="B179" s="182"/>
      <c r="C179" s="246"/>
      <c r="D179" s="211"/>
      <c r="E179" s="191"/>
      <c r="F179" s="233"/>
      <c r="G179" s="181"/>
      <c r="H179" s="20" t="s">
        <v>348</v>
      </c>
      <c r="I179" s="11">
        <v>0</v>
      </c>
      <c r="J179" s="80" t="b">
        <v>0</v>
      </c>
      <c r="K179" s="16"/>
      <c r="L179" s="20"/>
    </row>
    <row r="180" spans="1:12" ht="38.25" x14ac:dyDescent="0.25">
      <c r="A180" s="177" t="s">
        <v>273</v>
      </c>
      <c r="B180" s="177" t="s">
        <v>318</v>
      </c>
      <c r="C180" s="244" t="s">
        <v>352</v>
      </c>
      <c r="D180" s="209" t="s">
        <v>353</v>
      </c>
      <c r="E180" s="207" t="s">
        <v>354</v>
      </c>
      <c r="F180" s="231" t="s">
        <v>93</v>
      </c>
      <c r="G180" s="179" t="s">
        <v>355</v>
      </c>
      <c r="H180" s="100" t="s">
        <v>356</v>
      </c>
      <c r="I180" s="21">
        <v>0</v>
      </c>
      <c r="J180" s="87" t="b">
        <v>0</v>
      </c>
      <c r="K180" s="21"/>
      <c r="L180" s="4"/>
    </row>
    <row r="181" spans="1:12" ht="25.5" x14ac:dyDescent="0.25">
      <c r="A181" s="178"/>
      <c r="B181" s="178"/>
      <c r="C181" s="245"/>
      <c r="D181" s="210"/>
      <c r="E181" s="212"/>
      <c r="F181" s="232"/>
      <c r="G181" s="180"/>
      <c r="H181" s="7" t="s">
        <v>357</v>
      </c>
      <c r="I181" s="23" t="s">
        <v>386</v>
      </c>
      <c r="J181" s="88" t="b">
        <v>0</v>
      </c>
      <c r="K181" s="23"/>
      <c r="L181" s="22"/>
    </row>
    <row r="182" spans="1:12" ht="38.25" x14ac:dyDescent="0.25">
      <c r="A182" s="182"/>
      <c r="B182" s="182"/>
      <c r="C182" s="246"/>
      <c r="D182" s="211"/>
      <c r="E182" s="208"/>
      <c r="F182" s="233"/>
      <c r="G182" s="181"/>
      <c r="H182" s="101" t="s">
        <v>358</v>
      </c>
      <c r="I182" s="16">
        <v>3</v>
      </c>
      <c r="J182" s="79" t="b">
        <v>1</v>
      </c>
      <c r="K182" s="16" t="s">
        <v>505</v>
      </c>
      <c r="L182" s="20" t="s">
        <v>531</v>
      </c>
    </row>
    <row r="183" spans="1:12" hidden="1" x14ac:dyDescent="0.25">
      <c r="A183" s="177" t="s">
        <v>273</v>
      </c>
      <c r="B183" s="177" t="s">
        <v>318</v>
      </c>
      <c r="C183" s="244" t="s">
        <v>359</v>
      </c>
      <c r="D183" s="209" t="s">
        <v>360</v>
      </c>
      <c r="E183" s="207" t="s">
        <v>361</v>
      </c>
      <c r="F183" s="231" t="s">
        <v>93</v>
      </c>
      <c r="G183" s="179" t="s">
        <v>355</v>
      </c>
      <c r="H183" s="4" t="s">
        <v>262</v>
      </c>
      <c r="I183" s="21">
        <v>1</v>
      </c>
      <c r="J183" s="87" t="b">
        <v>0</v>
      </c>
      <c r="K183" s="21"/>
      <c r="L183" s="4"/>
    </row>
    <row r="184" spans="1:12" ht="20.25" hidden="1" customHeight="1" x14ac:dyDescent="0.25">
      <c r="A184" s="178"/>
      <c r="B184" s="178"/>
      <c r="C184" s="245"/>
      <c r="D184" s="210"/>
      <c r="E184" s="212"/>
      <c r="F184" s="232"/>
      <c r="G184" s="180"/>
      <c r="H184" s="7" t="s">
        <v>362</v>
      </c>
      <c r="I184" s="23">
        <v>0</v>
      </c>
      <c r="J184" s="88" t="b">
        <v>0</v>
      </c>
      <c r="K184" s="23"/>
      <c r="L184" s="22"/>
    </row>
    <row r="185" spans="1:12" ht="123" hidden="1" customHeight="1" x14ac:dyDescent="0.25">
      <c r="A185" s="178"/>
      <c r="B185" s="178"/>
      <c r="C185" s="245"/>
      <c r="D185" s="210"/>
      <c r="E185" s="212"/>
      <c r="F185" s="232"/>
      <c r="G185" s="180"/>
      <c r="H185" s="7" t="s">
        <v>363</v>
      </c>
      <c r="I185" s="23">
        <v>2</v>
      </c>
      <c r="J185" s="88" t="b">
        <v>0</v>
      </c>
      <c r="K185" s="23"/>
      <c r="L185" s="16"/>
    </row>
    <row r="186" spans="1:12" ht="12.75" customHeight="1" x14ac:dyDescent="0.25">
      <c r="A186" s="183" t="s">
        <v>273</v>
      </c>
      <c r="B186" s="183" t="s">
        <v>318</v>
      </c>
      <c r="C186" s="236" t="s">
        <v>364</v>
      </c>
      <c r="D186" s="240" t="s">
        <v>365</v>
      </c>
      <c r="E186" s="189" t="s">
        <v>366</v>
      </c>
      <c r="F186" s="231" t="s">
        <v>174</v>
      </c>
      <c r="G186" s="179"/>
      <c r="H186" s="100" t="s">
        <v>416</v>
      </c>
      <c r="I186" s="5">
        <v>3</v>
      </c>
      <c r="J186" s="81" t="b">
        <v>1</v>
      </c>
      <c r="K186" s="17" t="s">
        <v>525</v>
      </c>
      <c r="L186" s="17"/>
    </row>
    <row r="187" spans="1:12" ht="28.5" customHeight="1" x14ac:dyDescent="0.25">
      <c r="A187" s="184"/>
      <c r="B187" s="184"/>
      <c r="C187" s="237"/>
      <c r="D187" s="241"/>
      <c r="E187" s="214"/>
      <c r="F187" s="235"/>
      <c r="G187" s="180"/>
      <c r="H187" s="108" t="s">
        <v>415</v>
      </c>
      <c r="I187" s="42">
        <v>2</v>
      </c>
      <c r="J187" s="90" t="b">
        <v>0</v>
      </c>
      <c r="K187" s="43"/>
      <c r="L187" s="43"/>
    </row>
    <row r="188" spans="1:12" ht="34.5" customHeight="1" x14ac:dyDescent="0.25">
      <c r="A188" s="184"/>
      <c r="B188" s="184"/>
      <c r="C188" s="237"/>
      <c r="D188" s="241"/>
      <c r="E188" s="214"/>
      <c r="F188" s="235"/>
      <c r="G188" s="180"/>
      <c r="H188" s="108" t="s">
        <v>414</v>
      </c>
      <c r="I188" s="42">
        <v>1</v>
      </c>
      <c r="J188" s="90" t="b">
        <v>0</v>
      </c>
      <c r="K188" s="43"/>
      <c r="L188" s="41"/>
    </row>
    <row r="189" spans="1:12" x14ac:dyDescent="0.25">
      <c r="A189" s="185"/>
      <c r="B189" s="185"/>
      <c r="C189" s="238"/>
      <c r="D189" s="242"/>
      <c r="E189" s="190"/>
      <c r="F189" s="232"/>
      <c r="G189" s="180"/>
      <c r="H189" s="7" t="s">
        <v>191</v>
      </c>
      <c r="I189" s="8">
        <v>0</v>
      </c>
      <c r="J189" s="78" t="b">
        <v>0</v>
      </c>
      <c r="K189" s="15"/>
      <c r="L189" s="7"/>
    </row>
    <row r="190" spans="1:12" ht="38.1" customHeight="1" x14ac:dyDescent="0.25">
      <c r="A190" s="186"/>
      <c r="B190" s="186"/>
      <c r="C190" s="239"/>
      <c r="D190" s="243"/>
      <c r="E190" s="191"/>
      <c r="F190" s="233"/>
      <c r="G190" s="181"/>
      <c r="H190" s="104" t="s">
        <v>409</v>
      </c>
      <c r="I190" s="11" t="s">
        <v>103</v>
      </c>
      <c r="J190" s="77" t="b">
        <v>0</v>
      </c>
      <c r="K190" s="18"/>
      <c r="L190" s="10"/>
    </row>
    <row r="191" spans="1:12" ht="57.6" hidden="1" customHeight="1" x14ac:dyDescent="0.25">
      <c r="A191" s="33" t="s">
        <v>273</v>
      </c>
      <c r="B191" s="33" t="s">
        <v>318</v>
      </c>
      <c r="C191" s="106" t="s">
        <v>367</v>
      </c>
      <c r="D191" s="107" t="s">
        <v>371</v>
      </c>
      <c r="E191" s="24" t="s">
        <v>407</v>
      </c>
      <c r="F191" s="44" t="s">
        <v>239</v>
      </c>
      <c r="G191" s="33"/>
      <c r="H191" s="48" t="s">
        <v>388</v>
      </c>
      <c r="I191" s="48" t="s">
        <v>103</v>
      </c>
      <c r="J191" s="109"/>
      <c r="K191" s="33"/>
      <c r="L191" s="24"/>
    </row>
    <row r="192" spans="1:12" x14ac:dyDescent="0.25">
      <c r="A192" s="183" t="s">
        <v>273</v>
      </c>
      <c r="B192" s="183" t="s">
        <v>318</v>
      </c>
      <c r="C192" s="236" t="s">
        <v>370</v>
      </c>
      <c r="D192" s="240" t="s">
        <v>368</v>
      </c>
      <c r="E192" s="189" t="s">
        <v>369</v>
      </c>
      <c r="F192" s="231" t="s">
        <v>174</v>
      </c>
      <c r="G192" s="179"/>
      <c r="H192" s="100" t="s">
        <v>413</v>
      </c>
      <c r="I192" s="5">
        <v>3</v>
      </c>
      <c r="J192" s="81" t="b">
        <v>0</v>
      </c>
      <c r="K192" s="17"/>
      <c r="L192" s="4"/>
    </row>
    <row r="193" spans="1:12" ht="25.5" x14ac:dyDescent="0.25">
      <c r="A193" s="184"/>
      <c r="B193" s="184"/>
      <c r="C193" s="237"/>
      <c r="D193" s="241"/>
      <c r="E193" s="214"/>
      <c r="F193" s="235"/>
      <c r="G193" s="180"/>
      <c r="H193" s="108" t="s">
        <v>412</v>
      </c>
      <c r="I193" s="42">
        <v>2</v>
      </c>
      <c r="J193" s="90" t="b">
        <v>0</v>
      </c>
      <c r="K193" s="43"/>
      <c r="L193" s="41"/>
    </row>
    <row r="194" spans="1:12" ht="38.25" x14ac:dyDescent="0.25">
      <c r="A194" s="184"/>
      <c r="B194" s="184"/>
      <c r="C194" s="237"/>
      <c r="D194" s="241"/>
      <c r="E194" s="214"/>
      <c r="F194" s="235"/>
      <c r="G194" s="180"/>
      <c r="H194" s="108" t="s">
        <v>411</v>
      </c>
      <c r="I194" s="42">
        <v>1</v>
      </c>
      <c r="J194" s="90" t="b">
        <v>0</v>
      </c>
      <c r="K194" s="43"/>
      <c r="L194" s="41"/>
    </row>
    <row r="195" spans="1:12" x14ac:dyDescent="0.25">
      <c r="A195" s="185"/>
      <c r="B195" s="185"/>
      <c r="C195" s="238"/>
      <c r="D195" s="242"/>
      <c r="E195" s="190"/>
      <c r="F195" s="232"/>
      <c r="G195" s="180"/>
      <c r="H195" s="7" t="s">
        <v>191</v>
      </c>
      <c r="I195" s="8">
        <v>0</v>
      </c>
      <c r="J195" s="78" t="b">
        <v>1</v>
      </c>
      <c r="K195" s="15" t="s">
        <v>525</v>
      </c>
      <c r="L195" s="7"/>
    </row>
    <row r="196" spans="1:12" ht="23.1" customHeight="1" x14ac:dyDescent="0.25">
      <c r="A196" s="186"/>
      <c r="B196" s="186"/>
      <c r="C196" s="239"/>
      <c r="D196" s="243"/>
      <c r="E196" s="191"/>
      <c r="F196" s="233"/>
      <c r="G196" s="181"/>
      <c r="H196" s="104" t="s">
        <v>408</v>
      </c>
      <c r="I196" s="11" t="s">
        <v>103</v>
      </c>
      <c r="J196" s="77" t="b">
        <v>0</v>
      </c>
      <c r="K196" s="18"/>
      <c r="L196" s="10"/>
    </row>
    <row r="197" spans="1:12" ht="51" customHeight="1" x14ac:dyDescent="0.25">
      <c r="A197" s="25" t="s">
        <v>273</v>
      </c>
      <c r="B197" s="25" t="s">
        <v>318</v>
      </c>
      <c r="C197" s="47" t="s">
        <v>405</v>
      </c>
      <c r="D197" s="69" t="s">
        <v>406</v>
      </c>
      <c r="E197" s="26" t="s">
        <v>410</v>
      </c>
      <c r="F197" s="55" t="s">
        <v>239</v>
      </c>
      <c r="G197" s="26"/>
      <c r="H197" s="48" t="s">
        <v>388</v>
      </c>
      <c r="I197" s="48" t="s">
        <v>103</v>
      </c>
      <c r="J197" s="91" t="s">
        <v>506</v>
      </c>
      <c r="K197" s="25" t="s">
        <v>525</v>
      </c>
      <c r="L197" s="26"/>
    </row>
    <row r="198" spans="1:12" ht="63.75" x14ac:dyDescent="0.25">
      <c r="A198" s="25" t="s">
        <v>55</v>
      </c>
      <c r="B198" s="25" t="s">
        <v>55</v>
      </c>
      <c r="C198" s="47">
        <v>20</v>
      </c>
      <c r="D198" s="69" t="s">
        <v>372</v>
      </c>
      <c r="E198" s="26" t="s">
        <v>373</v>
      </c>
      <c r="F198" s="55" t="s">
        <v>239</v>
      </c>
      <c r="G198" s="26"/>
      <c r="H198" s="48" t="s">
        <v>396</v>
      </c>
      <c r="I198" s="48" t="s">
        <v>103</v>
      </c>
      <c r="J198" s="91" t="s">
        <v>526</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51">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51">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48">
    <cfRule type="expression" dxfId="94" priority="77">
      <formula>AND($J$48&lt;&gt;"",$K$48="")</formula>
    </cfRule>
  </conditionalFormatting>
  <conditionalFormatting sqref="K49">
    <cfRule type="expression" dxfId="93" priority="75">
      <formula>AND($J$49&lt;&gt;"",$K$49="")</formula>
    </cfRule>
    <cfRule type="expression" dxfId="92" priority="76">
      <formula>AND($J$49&lt;&gt;"",$K$49="")</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B74" sqref="B74"/>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421</v>
      </c>
      <c r="B1" s="114" t="s">
        <v>81</v>
      </c>
      <c r="C1" s="114" t="s">
        <v>82</v>
      </c>
      <c r="D1" s="115" t="s">
        <v>57</v>
      </c>
      <c r="E1" s="116" t="s">
        <v>422</v>
      </c>
      <c r="F1" s="116" t="s">
        <v>423</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417</v>
      </c>
      <c r="E3" s="119">
        <f>IF(F3="pole asjakohane","",3)</f>
        <v>3</v>
      </c>
      <c r="F3" s="119">
        <f>IF(Hindamistabel!J10=TRUE,0,IF(Hindamistabel!J11=TRUE,1,IF(Hindamistabel!J12=TRUE,2,IF(Hindamistabel!J13=TRUE,3,IF(Hindamistabel!J14=TRUE,"pole asjakohane","")))))</f>
        <v>3</v>
      </c>
    </row>
    <row r="4" spans="1:6" ht="114.75" x14ac:dyDescent="0.2">
      <c r="A4" s="120" t="s">
        <v>114</v>
      </c>
      <c r="B4" s="120" t="s">
        <v>104</v>
      </c>
      <c r="C4" s="120" t="s">
        <v>105</v>
      </c>
      <c r="D4" s="121" t="s">
        <v>418</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0</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0</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1</v>
      </c>
    </row>
    <row r="14" spans="1:6" ht="89.25" x14ac:dyDescent="0.2">
      <c r="A14" s="120" t="s">
        <v>180</v>
      </c>
      <c r="B14" s="120" t="s">
        <v>104</v>
      </c>
      <c r="C14" s="120" t="s">
        <v>170</v>
      </c>
      <c r="D14" s="121" t="s">
        <v>181</v>
      </c>
      <c r="E14" s="122" t="str">
        <f>IF(OR(F14="pole asjakohane",Hindamistabel!J9=TRUE,Hindamistabel!J2=TRUE,Hindamistabel!J55=TRUE,Hindamistabel!J56=TRUE),"",3)</f>
        <v/>
      </c>
      <c r="F14" s="122" t="str">
        <f>IF(Hindamistabel!J60=TRUE,0,IF(Hindamistabel!J61=TRUE,1,IF(Hindamistabel!J62=TRUE,2,IF(Hindamistabel!J63=TRUE,3,""))))</f>
        <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0</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3</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300</v>
      </c>
      <c r="B33" s="120" t="s">
        <v>273</v>
      </c>
      <c r="C33" s="120" t="s">
        <v>196</v>
      </c>
      <c r="D33" s="121" t="s">
        <v>301</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302</v>
      </c>
      <c r="B34" s="120" t="s">
        <v>273</v>
      </c>
      <c r="C34" s="120" t="s">
        <v>196</v>
      </c>
      <c r="D34" s="121" t="s">
        <v>303</v>
      </c>
      <c r="E34" s="110" t="s">
        <v>103</v>
      </c>
      <c r="F34" s="110" t="s">
        <v>103</v>
      </c>
    </row>
    <row r="35" spans="1:6" ht="63.75" x14ac:dyDescent="0.2">
      <c r="A35" s="120" t="s">
        <v>305</v>
      </c>
      <c r="B35" s="120" t="s">
        <v>273</v>
      </c>
      <c r="C35" s="120" t="s">
        <v>196</v>
      </c>
      <c r="D35" s="121" t="s">
        <v>306</v>
      </c>
      <c r="E35" s="122">
        <f>IF(OR(F35="pole asjakohane",Hindamistabel!J9=TRUE,Hindamistabel!J2=TRUE),"",3)</f>
        <v>3</v>
      </c>
      <c r="F35" s="122">
        <f>IF(Hindamistabel!J140=TRUE,3,IF(Hindamistabel!J141=TRUE,2,IF(Hindamistabel!J142=TRUE,1,IF(Hindamistabel!J143=TRUE,0,IF(Hindamistabel!J144=TRUE,"pole asjakohane","")))))</f>
        <v>0</v>
      </c>
    </row>
    <row r="36" spans="1:6" ht="89.25" x14ac:dyDescent="0.2">
      <c r="A36" s="120" t="s">
        <v>308</v>
      </c>
      <c r="B36" s="120" t="s">
        <v>273</v>
      </c>
      <c r="C36" s="120" t="s">
        <v>196</v>
      </c>
      <c r="D36" s="121" t="s">
        <v>309</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311</v>
      </c>
      <c r="B37" s="120" t="s">
        <v>273</v>
      </c>
      <c r="C37" s="120" t="s">
        <v>196</v>
      </c>
      <c r="D37" s="121" t="s">
        <v>312</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89.25" x14ac:dyDescent="0.2">
      <c r="A38" s="120" t="s">
        <v>315</v>
      </c>
      <c r="B38" s="120" t="s">
        <v>273</v>
      </c>
      <c r="C38" s="120" t="s">
        <v>196</v>
      </c>
      <c r="D38" s="121" t="s">
        <v>316</v>
      </c>
      <c r="E38" s="110" t="s">
        <v>103</v>
      </c>
      <c r="F38" s="110" t="s">
        <v>103</v>
      </c>
    </row>
    <row r="39" spans="1:6" ht="51" x14ac:dyDescent="0.2">
      <c r="A39" s="123" t="s">
        <v>319</v>
      </c>
      <c r="B39" s="123" t="s">
        <v>273</v>
      </c>
      <c r="C39" s="123" t="s">
        <v>318</v>
      </c>
      <c r="D39" s="124" t="s">
        <v>419</v>
      </c>
      <c r="E39" s="125">
        <f t="shared" si="1"/>
        <v>3</v>
      </c>
      <c r="F39" s="125">
        <f>IF(Hindamistabel!J156=TRUE,3,IF(Hindamistabel!J157=TRUE,2,IF(Hindamistabel!J158=TRUE,1,IF(Hindamistabel!J159=TRUE,0,IF(Hindamistabel!J160=TRUE,"pole asjakohane","")))))</f>
        <v>0</v>
      </c>
    </row>
    <row r="40" spans="1:6" ht="114.75" x14ac:dyDescent="0.2">
      <c r="A40" s="123" t="s">
        <v>323</v>
      </c>
      <c r="B40" s="123" t="s">
        <v>273</v>
      </c>
      <c r="C40" s="123" t="s">
        <v>318</v>
      </c>
      <c r="D40" s="124" t="s">
        <v>324</v>
      </c>
      <c r="E40" s="111" t="s">
        <v>103</v>
      </c>
      <c r="F40" s="111" t="s">
        <v>103</v>
      </c>
    </row>
    <row r="41" spans="1:6" ht="89.25" x14ac:dyDescent="0.2">
      <c r="A41" s="123" t="s">
        <v>326</v>
      </c>
      <c r="B41" s="123" t="s">
        <v>273</v>
      </c>
      <c r="C41" s="123" t="s">
        <v>318</v>
      </c>
      <c r="D41" s="124" t="s">
        <v>327</v>
      </c>
      <c r="E41" s="111" t="s">
        <v>103</v>
      </c>
      <c r="F41" s="111" t="s">
        <v>103</v>
      </c>
    </row>
    <row r="42" spans="1:6" ht="204" x14ac:dyDescent="0.2">
      <c r="A42" s="123" t="s">
        <v>329</v>
      </c>
      <c r="B42" s="123" t="s">
        <v>273</v>
      </c>
      <c r="C42" s="123" t="s">
        <v>318</v>
      </c>
      <c r="D42" s="124" t="s">
        <v>330</v>
      </c>
      <c r="E42" s="111" t="s">
        <v>103</v>
      </c>
      <c r="F42" s="111" t="s">
        <v>103</v>
      </c>
    </row>
    <row r="43" spans="1:6" ht="63.75" x14ac:dyDescent="0.2">
      <c r="A43" s="123" t="s">
        <v>332</v>
      </c>
      <c r="B43" s="123" t="s">
        <v>273</v>
      </c>
      <c r="C43" s="123" t="s">
        <v>318</v>
      </c>
      <c r="D43" s="124" t="s">
        <v>420</v>
      </c>
      <c r="E43" s="125">
        <f t="shared" si="1"/>
        <v>3</v>
      </c>
      <c r="F43" s="125">
        <f>IF(Hindamistabel!J164=TRUE,3,IF(Hindamistabel!J165=TRUE,2,IF(Hindamistabel!J166=TRUE,1,IF(Hindamistabel!J167=TRUE,0,IF(Hindamistabel!J168=TRUE,"pole asjakohane","")))))</f>
        <v>2</v>
      </c>
    </row>
    <row r="44" spans="1:6" ht="114.75" x14ac:dyDescent="0.2">
      <c r="A44" s="123" t="s">
        <v>336</v>
      </c>
      <c r="B44" s="123" t="s">
        <v>273</v>
      </c>
      <c r="C44" s="123" t="s">
        <v>318</v>
      </c>
      <c r="D44" s="124" t="s">
        <v>337</v>
      </c>
      <c r="E44" s="111" t="s">
        <v>103</v>
      </c>
      <c r="F44" s="111" t="s">
        <v>103</v>
      </c>
    </row>
    <row r="45" spans="1:6" ht="89.25" x14ac:dyDescent="0.2">
      <c r="A45" s="123" t="s">
        <v>338</v>
      </c>
      <c r="B45" s="123" t="s">
        <v>273</v>
      </c>
      <c r="C45" s="123" t="s">
        <v>318</v>
      </c>
      <c r="D45" s="124" t="s">
        <v>339</v>
      </c>
      <c r="E45" s="111" t="s">
        <v>103</v>
      </c>
      <c r="F45" s="111" t="s">
        <v>103</v>
      </c>
    </row>
    <row r="46" spans="1:6" ht="229.5" x14ac:dyDescent="0.2">
      <c r="A46" s="123" t="s">
        <v>341</v>
      </c>
      <c r="B46" s="123" t="s">
        <v>273</v>
      </c>
      <c r="C46" s="123" t="s">
        <v>318</v>
      </c>
      <c r="D46" s="124" t="s">
        <v>342</v>
      </c>
      <c r="E46" s="111" t="s">
        <v>103</v>
      </c>
      <c r="F46" s="111" t="s">
        <v>103</v>
      </c>
    </row>
    <row r="47" spans="1:6" ht="51" x14ac:dyDescent="0.2">
      <c r="A47" s="123">
        <v>16</v>
      </c>
      <c r="B47" s="123" t="s">
        <v>273</v>
      </c>
      <c r="C47" s="123" t="s">
        <v>318</v>
      </c>
      <c r="D47" s="124" t="s">
        <v>344</v>
      </c>
      <c r="E47" s="125">
        <f t="shared" si="1"/>
        <v>3</v>
      </c>
      <c r="F47" s="125">
        <f>IF(Hindamistabel!J172=TRUE,3,IF(Hindamistabel!J173=TRUE,2,IF(Hindamistabel!J174=TRUE,1,IF(Hindamistabel!J175=TRUE,0,""))))</f>
        <v>3</v>
      </c>
    </row>
    <row r="48" spans="1:6" ht="51" x14ac:dyDescent="0.2">
      <c r="A48" s="123">
        <v>17</v>
      </c>
      <c r="B48" s="123" t="s">
        <v>273</v>
      </c>
      <c r="C48" s="123" t="s">
        <v>318</v>
      </c>
      <c r="D48" s="124" t="s">
        <v>349</v>
      </c>
      <c r="E48" s="125">
        <f t="shared" si="1"/>
        <v>3</v>
      </c>
      <c r="F48" s="125">
        <f>IF(Hindamistabel!J176=TRUE,3,IF(Hindamistabel!J177=TRUE,2,IF(Hindamistabel!J178=TRUE,1,IF(Hindamistabel!J179=TRUE,0,""))))</f>
        <v>1</v>
      </c>
    </row>
    <row r="49" spans="1:6" ht="38.25" x14ac:dyDescent="0.2">
      <c r="A49" s="123" t="s">
        <v>352</v>
      </c>
      <c r="B49" s="123" t="s">
        <v>273</v>
      </c>
      <c r="C49" s="123" t="s">
        <v>318</v>
      </c>
      <c r="D49" s="124" t="s">
        <v>353</v>
      </c>
      <c r="E49" s="125">
        <f>IF(F49="pole asjakohane","",3)</f>
        <v>3</v>
      </c>
      <c r="F49" s="125">
        <f>IF(Hindamistabel!J180=TRUE,0,IF(Hindamistabel!J181=TRUE,"pole asjakohane",IF(Hindamistabel!J182=TRUE,3,"")))</f>
        <v>3</v>
      </c>
    </row>
    <row r="50" spans="1:6" ht="76.5" x14ac:dyDescent="0.2">
      <c r="A50" s="123" t="s">
        <v>359</v>
      </c>
      <c r="B50" s="123" t="s">
        <v>273</v>
      </c>
      <c r="C50" s="123" t="s">
        <v>318</v>
      </c>
      <c r="D50" s="124" t="s">
        <v>360</v>
      </c>
      <c r="E50" s="125" t="str">
        <f>IF(OR(F50="pole asjakohane",Hindamistabel!J180=TRUE,Hindamistabel!J182=TRUE),"",2)</f>
        <v/>
      </c>
      <c r="F50" s="125" t="str">
        <f>IF(Hindamistabel!J183=TRUE,1,IF(Hindamistabel!J184=TRUE,0,IF(Hindamistabel!J185=TRUE,2,"")))</f>
        <v/>
      </c>
    </row>
    <row r="51" spans="1:6" ht="89.25" x14ac:dyDescent="0.2">
      <c r="A51" s="123" t="s">
        <v>364</v>
      </c>
      <c r="B51" s="123" t="s">
        <v>273</v>
      </c>
      <c r="C51" s="123" t="s">
        <v>318</v>
      </c>
      <c r="D51" s="124" t="s">
        <v>365</v>
      </c>
      <c r="E51" s="125">
        <f>IF(F51="ei kohaldu","",3)</f>
        <v>3</v>
      </c>
      <c r="F51" s="125">
        <f>IF(Hindamistabel!J186=TRUE,3,IF(Hindamistabel!J187=TRUE,2,IF(Hindamistabel!J188=TRUE,1,IF(Hindamistabel!J189=TRUE,0,IF(Hindamistabel!J190=TRUE,"ei kohaldu","")))))</f>
        <v>3</v>
      </c>
    </row>
    <row r="52" spans="1:6" ht="76.5" x14ac:dyDescent="0.2">
      <c r="A52" s="123" t="s">
        <v>367</v>
      </c>
      <c r="B52" s="123" t="s">
        <v>273</v>
      </c>
      <c r="C52" s="123" t="s">
        <v>318</v>
      </c>
      <c r="D52" s="124" t="s">
        <v>371</v>
      </c>
      <c r="E52" s="111" t="s">
        <v>103</v>
      </c>
      <c r="F52" s="111" t="s">
        <v>103</v>
      </c>
    </row>
    <row r="53" spans="1:6" ht="63.75" x14ac:dyDescent="0.2">
      <c r="A53" s="123" t="s">
        <v>370</v>
      </c>
      <c r="B53" s="123" t="s">
        <v>273</v>
      </c>
      <c r="C53" s="123" t="s">
        <v>318</v>
      </c>
      <c r="D53" s="124" t="s">
        <v>368</v>
      </c>
      <c r="E53" s="125">
        <f>IF(F53="ei kohaldu","",3)</f>
        <v>3</v>
      </c>
      <c r="F53" s="125">
        <f>IF(Hindamistabel!J192=TRUE,3,IF(Hindamistabel!J193=TRUE,2,IF(Hindamistabel!J194=TRUE,1,IF(Hindamistabel!J195=TRUE,0,IF(Hindamistabel!J196=TRUE,"ei kohaldu","")))))</f>
        <v>0</v>
      </c>
    </row>
    <row r="54" spans="1:6" ht="76.5" x14ac:dyDescent="0.2">
      <c r="A54" s="123" t="s">
        <v>405</v>
      </c>
      <c r="B54" s="123" t="s">
        <v>273</v>
      </c>
      <c r="C54" s="123" t="s">
        <v>318</v>
      </c>
      <c r="D54" s="124" t="s">
        <v>406</v>
      </c>
      <c r="E54" s="111" t="s">
        <v>103</v>
      </c>
      <c r="F54" s="111" t="s">
        <v>103</v>
      </c>
    </row>
    <row r="55" spans="1:6" ht="63.75" x14ac:dyDescent="0.2">
      <c r="A55" s="117">
        <v>20</v>
      </c>
      <c r="B55" s="117" t="s">
        <v>55</v>
      </c>
      <c r="C55" s="117" t="s">
        <v>55</v>
      </c>
      <c r="D55" s="118" t="s">
        <v>372</v>
      </c>
      <c r="E55" s="113" t="s">
        <v>103</v>
      </c>
      <c r="F55" s="113" t="s">
        <v>103</v>
      </c>
    </row>
    <row r="56" spans="1:6" x14ac:dyDescent="0.2">
      <c r="E56" s="116">
        <f>SUM(Tabel1[Max skoor])</f>
        <v>87</v>
      </c>
      <c r="F56" s="116">
        <f>SUM(Tabel1[Hindamise skoor])</f>
        <v>54</v>
      </c>
    </row>
    <row r="57" spans="1:6" ht="19.5" thickBot="1" x14ac:dyDescent="0.4">
      <c r="A57" s="136" t="s">
        <v>88</v>
      </c>
      <c r="B57" s="1"/>
      <c r="C57" s="1"/>
      <c r="D57" s="1"/>
    </row>
    <row r="58" spans="1:6" ht="13.5" thickTop="1" x14ac:dyDescent="0.2">
      <c r="D58" s="116"/>
    </row>
    <row r="59" spans="1:6" x14ac:dyDescent="0.2">
      <c r="A59" s="137"/>
      <c r="B59" s="138" t="s">
        <v>422</v>
      </c>
      <c r="C59" s="138" t="s">
        <v>423</v>
      </c>
      <c r="D59" s="139" t="s">
        <v>456</v>
      </c>
    </row>
    <row r="60" spans="1:6" x14ac:dyDescent="0.2">
      <c r="A60" s="140" t="s">
        <v>457</v>
      </c>
      <c r="B60" s="140">
        <f>SUM(Tabel1[Max skoor])</f>
        <v>87</v>
      </c>
      <c r="C60" s="140">
        <f>SUM(Tabel1[Hindamise skoor])</f>
        <v>54</v>
      </c>
      <c r="D60" s="153">
        <f>IFERROR(C60/B60,"ei kohaldu")</f>
        <v>0.62068965517241381</v>
      </c>
    </row>
    <row r="61" spans="1:6" x14ac:dyDescent="0.2">
      <c r="A61" s="141" t="s">
        <v>424</v>
      </c>
      <c r="B61" s="142">
        <f>SUM(E2)</f>
        <v>3</v>
      </c>
      <c r="C61" s="142">
        <f>SUM(F2)</f>
        <v>3</v>
      </c>
      <c r="D61" s="151">
        <f t="shared" ref="D61:D74" si="2">IFERROR(C61/B61,"ei kohaldu")</f>
        <v>1</v>
      </c>
    </row>
    <row r="62" spans="1:6" x14ac:dyDescent="0.2">
      <c r="A62" s="141" t="s">
        <v>445</v>
      </c>
      <c r="B62" s="142">
        <f>SUM(E3:E8)</f>
        <v>18</v>
      </c>
      <c r="C62" s="142">
        <f>SUM(F3:F8)</f>
        <v>11</v>
      </c>
      <c r="D62" s="151">
        <f t="shared" si="2"/>
        <v>0.61111111111111116</v>
      </c>
    </row>
    <row r="63" spans="1:6" x14ac:dyDescent="0.2">
      <c r="A63" s="141" t="s">
        <v>446</v>
      </c>
      <c r="B63" s="142">
        <f>SUM(E9:E12)</f>
        <v>9</v>
      </c>
      <c r="C63" s="142">
        <f>SUM(F9:F12)</f>
        <v>6</v>
      </c>
      <c r="D63" s="151">
        <f t="shared" si="2"/>
        <v>0.66666666666666663</v>
      </c>
    </row>
    <row r="64" spans="1:6" x14ac:dyDescent="0.2">
      <c r="A64" s="141" t="s">
        <v>447</v>
      </c>
      <c r="B64" s="142">
        <f>SUM(E13:E16)</f>
        <v>6</v>
      </c>
      <c r="C64" s="142">
        <f>SUM(F13:F16)</f>
        <v>2</v>
      </c>
      <c r="D64" s="151">
        <f t="shared" si="2"/>
        <v>0.33333333333333331</v>
      </c>
    </row>
    <row r="65" spans="1:4" x14ac:dyDescent="0.2">
      <c r="A65" s="141" t="s">
        <v>448</v>
      </c>
      <c r="B65" s="142">
        <f>SUM(E17:E20)</f>
        <v>6</v>
      </c>
      <c r="C65" s="142">
        <f>SUM(F17:F20)</f>
        <v>6</v>
      </c>
      <c r="D65" s="151">
        <f t="shared" si="2"/>
        <v>1</v>
      </c>
    </row>
    <row r="66" spans="1:4" x14ac:dyDescent="0.2">
      <c r="A66" s="141" t="s">
        <v>449</v>
      </c>
      <c r="B66" s="142">
        <f>SUM(E21:E24)</f>
        <v>9</v>
      </c>
      <c r="C66" s="142">
        <f>SUM(F21:F24)</f>
        <v>5</v>
      </c>
      <c r="D66" s="151">
        <f t="shared" si="2"/>
        <v>0.55555555555555558</v>
      </c>
    </row>
    <row r="67" spans="1:4" x14ac:dyDescent="0.2">
      <c r="A67" s="141" t="s">
        <v>450</v>
      </c>
      <c r="B67" s="142">
        <f>SUM(E25:E28)</f>
        <v>6</v>
      </c>
      <c r="C67" s="142">
        <f>SUM(F25:F28)</f>
        <v>6</v>
      </c>
      <c r="D67" s="151">
        <f t="shared" si="2"/>
        <v>1</v>
      </c>
    </row>
    <row r="68" spans="1:4" x14ac:dyDescent="0.2">
      <c r="A68" s="141" t="s">
        <v>451</v>
      </c>
      <c r="B68" s="142">
        <f>SUM(E29:E38)</f>
        <v>9</v>
      </c>
      <c r="C68" s="142">
        <f>SUM(F29:F38)</f>
        <v>3</v>
      </c>
      <c r="D68" s="151">
        <f t="shared" si="2"/>
        <v>0.33333333333333331</v>
      </c>
    </row>
    <row r="69" spans="1:4" x14ac:dyDescent="0.2">
      <c r="A69" s="141" t="s">
        <v>452</v>
      </c>
      <c r="B69" s="142">
        <f>SUM(E39:E54)</f>
        <v>21</v>
      </c>
      <c r="C69" s="142">
        <f>SUM(F39:F54)</f>
        <v>12</v>
      </c>
      <c r="D69" s="151">
        <f t="shared" si="2"/>
        <v>0.5714285714285714</v>
      </c>
    </row>
    <row r="70" spans="1:4" x14ac:dyDescent="0.2">
      <c r="D70" s="152"/>
    </row>
    <row r="71" spans="1:4" x14ac:dyDescent="0.2">
      <c r="A71" s="140" t="s">
        <v>424</v>
      </c>
      <c r="B71" s="142">
        <f>SUM(E2)</f>
        <v>3</v>
      </c>
      <c r="C71" s="142">
        <f>SUM(F2)</f>
        <v>3</v>
      </c>
      <c r="D71" s="151">
        <f t="shared" si="2"/>
        <v>1</v>
      </c>
    </row>
    <row r="72" spans="1:4" x14ac:dyDescent="0.2">
      <c r="A72" s="140" t="s">
        <v>425</v>
      </c>
      <c r="B72" s="142">
        <f>SUM(E3:E20)</f>
        <v>39</v>
      </c>
      <c r="C72" s="142">
        <f>SUM(F3:F20)</f>
        <v>25</v>
      </c>
      <c r="D72" s="151">
        <f t="shared" si="2"/>
        <v>0.64102564102564108</v>
      </c>
    </row>
    <row r="73" spans="1:4" x14ac:dyDescent="0.2">
      <c r="A73" s="140" t="s">
        <v>443</v>
      </c>
      <c r="B73" s="142">
        <f>SUM(E21:E28)</f>
        <v>15</v>
      </c>
      <c r="C73" s="142">
        <f>SUM(F21:F28)</f>
        <v>11</v>
      </c>
      <c r="D73" s="151">
        <f t="shared" si="2"/>
        <v>0.73333333333333328</v>
      </c>
    </row>
    <row r="74" spans="1:4" x14ac:dyDescent="0.2">
      <c r="A74" s="140" t="s">
        <v>444</v>
      </c>
      <c r="B74" s="142">
        <f>SUM(E29:E54)</f>
        <v>30</v>
      </c>
      <c r="C74" s="142">
        <f>SUM(F29:F54)</f>
        <v>15</v>
      </c>
      <c r="D74" s="151">
        <f t="shared" si="2"/>
        <v>0.5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3" zoomScale="60" zoomScaleNormal="60" workbookViewId="0">
      <selection activeCell="G41" sqref="G41"/>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4" t="s">
        <v>427</v>
      </c>
      <c r="C1" s="254"/>
      <c r="D1" s="144"/>
      <c r="E1" s="144"/>
      <c r="F1" s="144"/>
      <c r="G1" s="144"/>
    </row>
    <row r="2" spans="1:7" ht="31.5" thickTop="1" x14ac:dyDescent="0.55000000000000004">
      <c r="A2" s="143"/>
      <c r="B2" s="146" t="s">
        <v>428</v>
      </c>
      <c r="C2" s="146"/>
      <c r="D2" s="146"/>
      <c r="E2" s="146" t="s">
        <v>428</v>
      </c>
      <c r="F2" s="146"/>
      <c r="G2" s="146"/>
    </row>
    <row r="3" spans="1:7" ht="77.25" x14ac:dyDescent="0.4">
      <c r="A3" s="147" t="s">
        <v>421</v>
      </c>
      <c r="B3" s="148" t="s">
        <v>81</v>
      </c>
      <c r="C3" s="148" t="s">
        <v>82</v>
      </c>
      <c r="D3" s="149" t="s">
        <v>57</v>
      </c>
      <c r="E3" s="149" t="s">
        <v>58</v>
      </c>
      <c r="F3" s="149" t="s">
        <v>89</v>
      </c>
      <c r="G3" s="150" t="s">
        <v>374</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Lisaks pärandniitude tegevuskava</v>
      </c>
    </row>
    <row r="5" spans="1:7" ht="105" x14ac:dyDescent="0.4">
      <c r="A5" s="158" t="s">
        <v>106</v>
      </c>
      <c r="B5" s="159" t="s">
        <v>104</v>
      </c>
      <c r="C5" s="159" t="s">
        <v>105</v>
      </c>
      <c r="D5" s="171" t="s">
        <v>417</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",TRUE,Hindamistabel!K10:K14)</f>
        <v>EELIS, KKK</v>
      </c>
      <c r="G5" s="161" t="str">
        <f>_xlfn.TEXTJOIN("; ",TRUE,Hindamistabel!L10:L14)</f>
        <v>Kirjas on, et liiki leidub ja EELISes on leiukoht, mis ulatub ka Rajametsa hoiualale.</v>
      </c>
    </row>
    <row r="6" spans="1:7" ht="131.25" x14ac:dyDescent="0.4">
      <c r="A6" s="158" t="s">
        <v>114</v>
      </c>
      <c r="B6" s="159" t="s">
        <v>104</v>
      </c>
      <c r="C6" s="159" t="s">
        <v>105</v>
      </c>
      <c r="D6" s="171" t="s">
        <v>418</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EELIS, KKK</v>
      </c>
      <c r="G6" s="161" t="str">
        <f>_xlfn.TEXTJOIN("; ",TRUE,Hindamistabel!L15:L19)</f>
        <v>Natura elupaikade inventuur</v>
      </c>
    </row>
    <row r="7" spans="1:7" ht="77.25" x14ac:dyDescent="0.4">
      <c r="A7" s="158" t="s">
        <v>118</v>
      </c>
      <c r="B7" s="159" t="s">
        <v>104</v>
      </c>
      <c r="C7" s="159" t="s">
        <v>105</v>
      </c>
      <c r="D7" s="171" t="s">
        <v>119</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Halb - puudub informatsioon alusandmete kohta ja/või seisund on esitatud üldise/täpsustamata hinnanguna</v>
      </c>
      <c r="F7" s="160" t="str">
        <f>_xlfn.TEXTJOIN("; ",TRUE,Hindamistabel!K20:K24)</f>
        <v>EELIS, KKK</v>
      </c>
      <c r="G7" s="161" t="str">
        <f>_xlfn.TEXTJOIN("; ",TRUE,Hindamistabel!L20:L24)</f>
        <v>Tegelikku vaatlust Rajametsa hoiuala osas tiigilendlase kohta ei ole.</v>
      </c>
    </row>
    <row r="8" spans="1:7" ht="78.75" x14ac:dyDescent="0.4">
      <c r="A8" s="158" t="s">
        <v>126</v>
      </c>
      <c r="B8" s="159" t="s">
        <v>104</v>
      </c>
      <c r="C8" s="159" t="s">
        <v>105</v>
      </c>
      <c r="D8" s="171" t="s">
        <v>127</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EELIS, KKK</v>
      </c>
      <c r="G8" s="161" t="str">
        <f>_xlfn.TEXTJOIN("; ",TRUE,Hindamistabel!L25:L29)</f>
        <v>Andmed pärinevad Natura inventuurist</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",TRUE,Hindamistabel!K30:K33)</f>
        <v>KKK</v>
      </c>
      <c r="G9" s="161" t="str">
        <f>_xlfn.TEXTJOIN("; ",TRUE,Hindamistabel!L30:L33)</f>
        <v xml:space="preserve">On selgitatud, et  vajalik on nahkhiirte andmete täpsustamine ning on ettenähtud tegevus - nahkhiirte elupaikade inventeerimine. </v>
      </c>
    </row>
    <row r="10" spans="1:7" ht="77.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",TRUE,Hindamistabel!K34:K37)</f>
        <v>EELIS, Inventuuride virtuaalkontor</v>
      </c>
      <c r="G10" s="161" t="str">
        <f>_xlfn.TEXTJOIN("; ",TRUE,Hindamistabel!L34:L37)</f>
        <v>Töös on inventuuri tellimine, kuid Rajametsa hoiualale jääb planeeritud inventuuri alast vaid väike osa.</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KKK</v>
      </c>
      <c r="G11" s="161" t="str">
        <f>_xlfn.TEXTJOIN("; ",TRUE,Hindamistabel!L38:L42)</f>
        <v/>
      </c>
    </row>
    <row r="12" spans="1:7" ht="77.25" x14ac:dyDescent="0.4">
      <c r="A12" s="158" t="s">
        <v>153</v>
      </c>
      <c r="B12" s="159" t="s">
        <v>104</v>
      </c>
      <c r="C12" s="159" t="s">
        <v>145</v>
      </c>
      <c r="D12" s="171" t="s">
        <v>429</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KKK</v>
      </c>
      <c r="G12" s="161" t="str">
        <f>_xlfn.TEXTJOIN("; ",TRUE,Hindamistabel!L43:L46)</f>
        <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Puudulikud andmed liikide kohta</v>
      </c>
      <c r="F13" s="160" t="str">
        <f>_xlfn.TEXTJOIN("; ",TRUE,Hindamistabel!K47:K51)</f>
        <v>KKK; KKK</v>
      </c>
      <c r="G13" s="161" t="str">
        <f>_xlfn.TEXTJOIN("; ",TRUE,Hindamistabel!L47:L51)</f>
        <v>Puudulikud andmed liikide kohta</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KKK</v>
      </c>
      <c r="G14" s="161" t="str">
        <f>_xlfn.TEXTJOIN("; ",TRUE,Hindamistabel!L52:L54)</f>
        <v/>
      </c>
    </row>
    <row r="15" spans="1:7" ht="102.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 xml:space="preserve">Riiklikud või piirkondlikud kaitse-eesmärgid on seatud (nt liigi või elupaiga tegevuskavas vm), kuid ala-spetsiifilisi eesmärke ei ole määratud. </v>
      </c>
      <c r="F15" s="160" t="str">
        <f>_xlfn.TEXTJOIN("; ",TRUE,Hindamistabel!K55:K59)</f>
        <v>KKK</v>
      </c>
      <c r="G15" s="161" t="str">
        <f>_xlfn.TEXTJOIN("; ",TRUE,Hindamistabel!L55:L59)</f>
        <v>Kuna kava käsitleb mitut erinevat siseriiklikku kaitseala, siis konkreetselt Rajametsa hoiuala kohta ei ole eraldi esitatud kaitse-eesmärke</v>
      </c>
    </row>
    <row r="16" spans="1:7" ht="78.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
      </c>
      <c r="F16" s="160" t="str">
        <f>_xlfn.TEXTJOIN("; ",TRUE,Hindamistabel!K60:K63)</f>
        <v/>
      </c>
      <c r="G16" s="161" t="str">
        <f>_xlfn.TEXTJOIN("; ",TRUE,Hindamistabel!L60:L63)</f>
        <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KKK, KE</v>
      </c>
      <c r="G17" s="161" t="str">
        <f>_xlfn.TEXTJOIN("; ",TRUE,Hindamistabel!L64:L66)</f>
        <v/>
      </c>
    </row>
    <row r="18" spans="1:7" ht="128.25" x14ac:dyDescent="0.4">
      <c r="A18" s="158" t="s">
        <v>193</v>
      </c>
      <c r="B18" s="159" t="s">
        <v>104</v>
      </c>
      <c r="C18" s="159" t="s">
        <v>170</v>
      </c>
      <c r="D18" s="171" t="s">
        <v>194</v>
      </c>
      <c r="E18" s="160" t="str">
        <f>IF(Hindamistabel!J67=TRUE,"Ei ole asjakohane (alal puuduvad vastavad kaitseväärtused)",IF(Hindamistabel!J68=TRUE,"Ei",IF(Hindamistabel!J69=TRUE,"Jah","")))</f>
        <v>Ei</v>
      </c>
      <c r="F18" s="160" t="str">
        <f>_xlfn.TEXTJOIN("; ",TRUE,Hindamistabel!K67:K69)</f>
        <v>KKK, KE, EELIS, MaRu pärandkultuuri kaardirakendus</v>
      </c>
      <c r="G18" s="161" t="str">
        <f>_xlfn.TEXTJOIN("; ",TRUE,Hindamistabel!L67:L69)</f>
        <v>Alale jäävad pärandkultuuri objektid - vanad kiviaiad, kuid neid ei ole kavas käsitletud. Alale ulatuvad väikeses osas ka teiste nahkhiirte liikide elupaigad, kuid neid ei ole käsitletud.</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KKK</v>
      </c>
      <c r="G19" s="161" t="str">
        <f>_xlfn.TEXTJOIN("; ",TRUE,Hindamistabel!L70:L71)</f>
        <v>Pärandniidud</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KKK</v>
      </c>
      <c r="G20" s="161" t="str">
        <f>_xlfn.TEXTJOIN("; ",TRUE,Hindamistabel!L72:L75)</f>
        <v>Pärandniitude hooldus igal aastal</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KKK, ortofoto, hindaja arvamus</v>
      </c>
      <c r="G21" s="161" t="str">
        <f>_xlfn.TEXTJOIN("; ",TRUE,Hindamistabel!L76:L79)</f>
        <v>Kaitseala välised survetegurid teadaolevalt puuduvad.</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KKK</v>
      </c>
      <c r="G22" s="161" t="str">
        <f>_xlfn.TEXTJOIN("; ",TRUE,Hindamistabel!L80:L83)</f>
        <v/>
      </c>
    </row>
    <row r="23" spans="1:7" ht="105" x14ac:dyDescent="0.4">
      <c r="A23" s="162">
        <v>7</v>
      </c>
      <c r="B23" s="155" t="s">
        <v>222</v>
      </c>
      <c r="C23" s="155" t="s">
        <v>223</v>
      </c>
      <c r="D23" s="170" t="s">
        <v>430</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hindaja arvamus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",TRUE,Hindamistabel!K86:K90)</f>
        <v>KKK, KESE, EELIS, PRIA kaardirakendus</v>
      </c>
      <c r="G24" s="157" t="str">
        <f>_xlfn.TEXTJOIN("; ",TRUE,Hindamistabel!L86:L90)</f>
        <v>Võimalik on hinnata pärandniitudele seatud kaitse-eesmärgi saavutamist aga tiigilendlase oma mitte</v>
      </c>
    </row>
    <row r="25" spans="1:7" ht="105" x14ac:dyDescent="0.4">
      <c r="A25" s="162" t="s">
        <v>236</v>
      </c>
      <c r="B25" s="155" t="s">
        <v>222</v>
      </c>
      <c r="C25" s="155" t="s">
        <v>223</v>
      </c>
      <c r="D25" s="170" t="s">
        <v>431</v>
      </c>
      <c r="E25" s="163" t="str">
        <f>IF(Hindamistabel!J91&lt;&gt;"",Hindamistabel!J91,"")</f>
        <v>Täpsustada nahkhiirte levikuandmeid</v>
      </c>
      <c r="F25" s="156" t="str">
        <f>_xlfn.TEXTJOIN("; ",TRUE,Hindamistabel!K91:K91)</f>
        <v>KKK, EELIS</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Ei - seire tulemused ei ole olnud sisendiks kaitsekorralduslikele tegevustele</v>
      </c>
      <c r="F26" s="156" t="str">
        <f>_xlfn.TEXTJOIN("; ",TRUE,Hindamistabel!K92:K95)</f>
        <v>KKK, EELIS, KESE, KIRKE</v>
      </c>
      <c r="G26" s="157" t="str">
        <f>_xlfn.TEXTJOIN("; ",TRUE,Hindamistabel!L92:L95)</f>
        <v>Vahepeal ei ole tehtud selliseid seireid, inventuure ja uuringuid, mis oleks sisendiks tegevuste kohandamiseks.</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KKK, PostiPoiss</v>
      </c>
      <c r="G27" s="157" t="str">
        <f>_xlfn.TEXTJOIN("; ",TRUE,Hindamistabel!L96:L99)</f>
        <v>KKK koostamise etapis kaasati huvirühmasid, korraldati 8 koosolekut</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KKK, PostiPoiss</v>
      </c>
      <c r="G28" s="157" t="str">
        <f>_xlfn.TEXTJOIN("; ",TRUE,Hindamistabel!L100:L103)</f>
        <v>Kaasati pärandniitude hooldajaid</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",TRUE,Hindamistabel!K104:K106)</f>
        <v>KKK, protokollid</v>
      </c>
      <c r="G29" s="157" t="str">
        <f>_xlfn.TEXTJOIN("; ",TRUE,Hindamistabel!L104:L106)</f>
        <v>Niitimise algusajad</v>
      </c>
    </row>
    <row r="30" spans="1:7" ht="77.25" x14ac:dyDescent="0.4">
      <c r="A30" s="162" t="s">
        <v>265</v>
      </c>
      <c r="B30" s="155" t="s">
        <v>222</v>
      </c>
      <c r="C30" s="155" t="s">
        <v>246</v>
      </c>
      <c r="D30" s="170" t="s">
        <v>432</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ebapiisav kompenseerimine</v>
      </c>
      <c r="F30" s="156" t="str">
        <f>_xlfn.TEXTJOIN("; ",TRUE,Hindamistabel!K107:K113)</f>
        <v>ekspertteadmine, protokollid, kirjavahetused</v>
      </c>
      <c r="G30" s="157" t="str">
        <f>_xlfn.TEXTJOIN("; ",TRUE,Hindamistabel!L107:L113)</f>
        <v>PLK-de hoolduse toetused väikesed, metsatoetused väikesed</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KKK</v>
      </c>
      <c r="G31" s="161" t="str">
        <f>_xlfn.TEXTJOIN("; ",TRUE,Hindamistabel!L114:L118)</f>
        <v>Taastamistöid ei ole planeeritud</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KKK, KE</v>
      </c>
      <c r="G32" s="161" t="str">
        <f>_xlfn.TEXTJOIN("; ",TRUE,Hindamistabel!L119:L123)</f>
        <v>Ei ole selliseid koosluseid</v>
      </c>
    </row>
    <row r="33" spans="1:7" ht="102.7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60" t="str">
        <f>_xlfn.TEXTJOIN("; ",TRUE,Hindamistabel!K124:K128)</f>
        <v>KKK, EELIS</v>
      </c>
      <c r="G33" s="161" t="str">
        <f>_xlfn.TEXTJOIN("; ",TRUE,Hindamistabel!L124:L128)</f>
        <v>Pärandniit oli hoolduses veel 2024. aastal (EELIS-e kiht). PRIA kaardirakenduse järgi on pärandniidu hooldamise toetust võetud kogu alal ka 2025. aastal.</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KKK</v>
      </c>
      <c r="G34" s="161" t="str">
        <f>_xlfn.TEXTJOIN("; ",TRUE,Hindamistabel!L129:L133)</f>
        <v>KKK-ga ei ole planeeritud tiigilendlasele Rajametsa hoiualal vajalikke tegevusi</v>
      </c>
    </row>
    <row r="35" spans="1:7" ht="131.25" x14ac:dyDescent="0.4">
      <c r="A35" s="158" t="s">
        <v>300</v>
      </c>
      <c r="B35" s="159" t="s">
        <v>273</v>
      </c>
      <c r="C35" s="159" t="s">
        <v>196</v>
      </c>
      <c r="D35" s="171" t="s">
        <v>301</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KKK</v>
      </c>
      <c r="G35" s="161" t="str">
        <f>_xlfn.TEXTJOIN("; ",TRUE,Hindamistabel!L134:L138)</f>
        <v xml:space="preserve"> Ei ole selliseid tegevusi planeeritud</v>
      </c>
    </row>
    <row r="36" spans="1:7" ht="78.75" x14ac:dyDescent="0.4">
      <c r="A36" s="158" t="s">
        <v>302</v>
      </c>
      <c r="B36" s="159" t="s">
        <v>273</v>
      </c>
      <c r="C36" s="159" t="s">
        <v>196</v>
      </c>
      <c r="D36" s="171" t="s">
        <v>303</v>
      </c>
      <c r="E36" s="164" t="str">
        <f>IF(Hindamistabel!J139&lt;&gt;"",Hindamistabel!J139,"")</f>
        <v>Tegemata on nahkhiirte anmdete uuendamise inevntuur</v>
      </c>
      <c r="F36" s="160" t="str">
        <f>_xlfn.TEXTJOIN("; ",TRUE,Hindamistabel!K139:K139)</f>
        <v>KKK, Inventuuride virtuaalkontor, KIRKE</v>
      </c>
      <c r="G36" s="161" t="str">
        <f>_xlfn.TEXTJOIN("; ",TRUE,Hindamistabel!L139:L139)</f>
        <v/>
      </c>
    </row>
    <row r="37" spans="1:7" ht="77.25" x14ac:dyDescent="0.4">
      <c r="A37" s="158" t="s">
        <v>305</v>
      </c>
      <c r="B37" s="159" t="s">
        <v>273</v>
      </c>
      <c r="C37" s="159" t="s">
        <v>196</v>
      </c>
      <c r="D37" s="171" t="s">
        <v>306</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Ükski planeeritud meetmetest ei ole rakendatud</v>
      </c>
      <c r="F37" s="160" t="str">
        <f>_xlfn.TEXTJOIN("; ",TRUE,Hindamistabel!K140:K144)</f>
        <v>KKK, Inventuuride virtuaalkontor, KIRKE</v>
      </c>
      <c r="G37" s="161" t="str">
        <f>_xlfn.TEXTJOIN("; ",TRUE,Hindamistabel!L140:L144)</f>
        <v/>
      </c>
    </row>
    <row r="38" spans="1:7" ht="105" x14ac:dyDescent="0.4">
      <c r="A38" s="158" t="s">
        <v>308</v>
      </c>
      <c r="B38" s="159" t="s">
        <v>273</v>
      </c>
      <c r="C38" s="159" t="s">
        <v>196</v>
      </c>
      <c r="D38" s="171" t="s">
        <v>309</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",TRUE,Hindamistabel!K145:K149)</f>
        <v>KKK, KIRKE</v>
      </c>
      <c r="G38" s="161" t="str">
        <f>_xlfn.TEXTJOIN("; ",TRUE,Hindamistabel!L145:L149)</f>
        <v>Tegemata on KKK vahehindamine ja KKK uuendamine</v>
      </c>
    </row>
    <row r="39" spans="1:7" ht="105" x14ac:dyDescent="0.4">
      <c r="A39" s="158" t="s">
        <v>311</v>
      </c>
      <c r="B39" s="159" t="s">
        <v>273</v>
      </c>
      <c r="C39" s="159" t="s">
        <v>196</v>
      </c>
      <c r="D39" s="171" t="s">
        <v>312</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",TRUE,Hindamistabel!K150:K154)</f>
        <v>KKK</v>
      </c>
      <c r="G39" s="161" t="str">
        <f>_xlfn.TEXTJOIN("; ",TRUE,Hindamistabel!L150:L154)</f>
        <v>Selliseid tegevusi ei ole planeeritud</v>
      </c>
    </row>
    <row r="40" spans="1:7" ht="105" x14ac:dyDescent="0.4">
      <c r="A40" s="158" t="s">
        <v>315</v>
      </c>
      <c r="B40" s="159" t="s">
        <v>273</v>
      </c>
      <c r="C40" s="159" t="s">
        <v>196</v>
      </c>
      <c r="D40" s="171" t="s">
        <v>316</v>
      </c>
      <c r="E40" s="164" t="str">
        <f>IF(Hindamistabel!J155&lt;&gt;"",Hindamistabel!J155,"")</f>
        <v>Ei</v>
      </c>
      <c r="F40" s="160" t="str">
        <f>_xlfn.TEXTJOIN("; ",TRUE,Hindamistabel!K155:K155)</f>
        <v>KKK, KIRKE, ELF, RMK, MHB, LHT kihid</v>
      </c>
      <c r="G40" s="161" t="str">
        <f>_xlfn.TEXTJOIN("; ",TRUE,Hindamistabel!L155:L155)</f>
        <v/>
      </c>
    </row>
    <row r="41" spans="1:7" ht="77.25" x14ac:dyDescent="0.4">
      <c r="A41" s="158" t="s">
        <v>319</v>
      </c>
      <c r="B41" s="159" t="s">
        <v>273</v>
      </c>
      <c r="C41" s="159" t="s">
        <v>318</v>
      </c>
      <c r="D41" s="171" t="s">
        <v>419</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Ühegi kaitseväärtuse seisund ei ole stabiilne või paranenud </v>
      </c>
      <c r="F41" s="160" t="str">
        <f>_xlfn.TEXTJOIN("; ",TRUE,Hindamistabel!K156:K160)</f>
        <v>KKK, EELIS</v>
      </c>
      <c r="G41" s="161" t="str">
        <f>_xlfn.TEXTJOIN("; ",TRUE,Hindamistabel!L156:L160)</f>
        <v>Andmed on vanad ja uusi inventuure ei ole tehtud ning EELIS-es olev liigi elupaik ulatub alale vaid väikeses osas.</v>
      </c>
    </row>
    <row r="42" spans="1:7" ht="78.75" x14ac:dyDescent="0.4">
      <c r="A42" s="158" t="s">
        <v>323</v>
      </c>
      <c r="B42" s="159" t="s">
        <v>273</v>
      </c>
      <c r="C42" s="159" t="s">
        <v>318</v>
      </c>
      <c r="D42" s="171" t="s">
        <v>433</v>
      </c>
      <c r="E42" s="164" t="str">
        <f>IF(Hindamistabel!J161&lt;&gt;"",Hindamistabel!J161,"")</f>
        <v/>
      </c>
      <c r="F42" s="160" t="str">
        <f>IF(Hindamistabel!K161&lt;&gt;"",Hindamistabel!K161,"")</f>
        <v/>
      </c>
      <c r="G42" s="161" t="str">
        <f>IF(Hindamistabel!L161&lt;&gt;"",Hindamistabel!L161,"")</f>
        <v/>
      </c>
    </row>
    <row r="43" spans="1:7" ht="52.5" x14ac:dyDescent="0.4">
      <c r="A43" s="158" t="s">
        <v>326</v>
      </c>
      <c r="B43" s="159" t="s">
        <v>273</v>
      </c>
      <c r="C43" s="159" t="s">
        <v>318</v>
      </c>
      <c r="D43" s="171" t="s">
        <v>434</v>
      </c>
      <c r="E43" s="164" t="str">
        <f>IF(Hindamistabel!J162&lt;&gt;"",Hindamistabel!J162,"")</f>
        <v>Tiigilendlane</v>
      </c>
      <c r="F43" s="160" t="str">
        <f>IF(Hindamistabel!K162&lt;&gt;"",Hindamistabel!K162,"")</f>
        <v>KKK, EELIS</v>
      </c>
      <c r="G43" s="161" t="str">
        <f>IF(Hindamistabel!L162&lt;&gt;"",Hindamistabel!L162,"")</f>
        <v/>
      </c>
    </row>
    <row r="44" spans="1:7" ht="183.75" x14ac:dyDescent="0.4">
      <c r="A44" s="158" t="s">
        <v>329</v>
      </c>
      <c r="B44" s="159" t="s">
        <v>273</v>
      </c>
      <c r="C44" s="159" t="s">
        <v>318</v>
      </c>
      <c r="D44" s="171" t="s">
        <v>435</v>
      </c>
      <c r="E44" s="164" t="str">
        <f>IF(Hindamistabel!J163&lt;&gt;"",Hindamistabel!J163,"")</f>
        <v>Nahkhiirte levikuandmed on vanad ja seega ei ole teada, kas ja milliseid liike alal leidub ning seega on teadmata ka seisund.</v>
      </c>
      <c r="F44" s="160" t="str">
        <f>IF(Hindamistabel!K163&lt;&gt;"",Hindamistabel!K163,"")</f>
        <v>KKK, EELIS</v>
      </c>
      <c r="G44" s="161" t="str">
        <f>IF(Hindamistabel!L163&lt;&gt;"",Hindamistabel!L163,"")</f>
        <v/>
      </c>
    </row>
    <row r="45" spans="1:7" ht="179.25" x14ac:dyDescent="0.4">
      <c r="A45" s="158" t="s">
        <v>332</v>
      </c>
      <c r="B45" s="159" t="s">
        <v>273</v>
      </c>
      <c r="C45" s="159" t="s">
        <v>318</v>
      </c>
      <c r="D45" s="171" t="s">
        <v>420</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",TRUE,Hindamistabel!K164:K168)</f>
        <v>KKK, EELIS, ortofoto, PRIA kaardirakendus, pärandniitude osakonna vanemspetsialist Priit Kukk</v>
      </c>
      <c r="G45" s="161" t="str">
        <f>_xlfn.TEXTJOIN("; ",TRUE,Hindamistabel!L164:L168)</f>
        <v>Elupaik on endiselt hoolduses, kuid probleeme on kadakatega, mida on juurde tekkinud ja oleks vajalik eemaldada.</v>
      </c>
    </row>
    <row r="46" spans="1:7" ht="78.75" x14ac:dyDescent="0.4">
      <c r="A46" s="158" t="s">
        <v>336</v>
      </c>
      <c r="B46" s="159" t="s">
        <v>273</v>
      </c>
      <c r="C46" s="159" t="s">
        <v>318</v>
      </c>
      <c r="D46" s="171" t="s">
        <v>436</v>
      </c>
      <c r="E46" s="164" t="str">
        <f>IF(Hindamistabel!J169&lt;&gt;"",Hindamistabel!J169,"")</f>
        <v/>
      </c>
      <c r="F46" s="160" t="str">
        <f>IF(Hindamistabel!K169&lt;&gt;"",Hindamistabel!K169,"")</f>
        <v/>
      </c>
      <c r="G46" s="161" t="str">
        <f>IF(Hindamistabel!L169&lt;&gt;"",Hindamistabel!L169,"")</f>
        <v/>
      </c>
    </row>
    <row r="47" spans="1:7" ht="78.75" x14ac:dyDescent="0.4">
      <c r="A47" s="158" t="s">
        <v>338</v>
      </c>
      <c r="B47" s="159" t="s">
        <v>273</v>
      </c>
      <c r="C47" s="159" t="s">
        <v>318</v>
      </c>
      <c r="D47" s="171" t="s">
        <v>437</v>
      </c>
      <c r="E47" s="164" t="str">
        <f>IF(Hindamistabel!J170&lt;&gt;"",Hindamistabel!J170,"")</f>
        <v>ei ole asjakohane</v>
      </c>
      <c r="F47" s="160" t="str">
        <f>IF(Hindamistabel!K170&lt;&gt;"",Hindamistabel!K170,"")</f>
        <v>KKK, KE, EELIS</v>
      </c>
      <c r="G47" s="161" t="str">
        <f>IF(Hindamistabel!L170&lt;&gt;"",Hindamistabel!L170,"")</f>
        <v/>
      </c>
    </row>
    <row r="48" spans="1:7" ht="174" customHeight="1" x14ac:dyDescent="0.4">
      <c r="A48" s="158" t="s">
        <v>341</v>
      </c>
      <c r="B48" s="159" t="s">
        <v>273</v>
      </c>
      <c r="C48" s="159" t="s">
        <v>318</v>
      </c>
      <c r="D48" s="171" t="s">
        <v>438</v>
      </c>
      <c r="E48" s="164" t="str">
        <f>IF(Hindamistabel!J171&lt;&gt;"",Hindamistabel!J171,"")</f>
        <v>Ebapiisavad hooldusvõtted, vajalik on karjatamisele lisaks mingitel aastatel ka võsa tõrjumine.</v>
      </c>
      <c r="F48" s="160" t="str">
        <f>IF(Hindamistabel!K171&lt;&gt;"",Hindamistabel!K171,"")</f>
        <v>Aru- ja soostunud niitude hoolduskava, pärandniitude osakonna vanemspetsialist Priit Kukk</v>
      </c>
      <c r="G48" s="161" t="str">
        <f>IF(Hindamistabel!L171&lt;&gt;"",Hindamistabel!L171,"")</f>
        <v/>
      </c>
    </row>
    <row r="49" spans="1:7" ht="52.5" x14ac:dyDescent="0.4">
      <c r="A49" s="158">
        <v>16</v>
      </c>
      <c r="B49" s="159" t="s">
        <v>273</v>
      </c>
      <c r="C49" s="159" t="s">
        <v>318</v>
      </c>
      <c r="D49" s="171" t="s">
        <v>344</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ELME2</v>
      </c>
      <c r="G49" s="161" t="str">
        <f>_xlfn.TEXTJOIN("; ",TRUE,Hindamistabel!L172:L175)</f>
        <v>8,24</v>
      </c>
    </row>
    <row r="50" spans="1:7" ht="52.5" x14ac:dyDescent="0.4">
      <c r="A50" s="158">
        <v>17</v>
      </c>
      <c r="B50" s="159" t="s">
        <v>273</v>
      </c>
      <c r="C50" s="159" t="s">
        <v>318</v>
      </c>
      <c r="D50" s="171" t="s">
        <v>349</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",TRUE,Hindamistabel!K176:K179)</f>
        <v>ELME2</v>
      </c>
      <c r="G50" s="161" t="str">
        <f>_xlfn.TEXTJOIN("; ",TRUE,Hindamistabel!L176:L179)</f>
        <v>30,1 Miks sidusus siin nii halb tuleb, kuigi on ju Matsalu RP kõrval</v>
      </c>
    </row>
    <row r="51" spans="1:7" ht="77.25" x14ac:dyDescent="0.4">
      <c r="A51" s="158" t="s">
        <v>352</v>
      </c>
      <c r="B51" s="159" t="s">
        <v>273</v>
      </c>
      <c r="C51" s="159" t="s">
        <v>318</v>
      </c>
      <c r="D51" s="171" t="s">
        <v>353</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",TRUE,Hindamistabel!K180:K182)</f>
        <v>OKAS, VMP</v>
      </c>
      <c r="G51" s="161" t="str">
        <f>_xlfn.TEXTJOIN("; ",TRUE,Hindamistabel!L180:L182)</f>
        <v>Kaks kontrolli hoiualal nõuetest kinnipidamise kohta, rikkumisi ei tuvastatud.</v>
      </c>
    </row>
    <row r="52" spans="1:7" ht="78.75" x14ac:dyDescent="0.4">
      <c r="A52" s="158" t="s">
        <v>359</v>
      </c>
      <c r="B52" s="159" t="s">
        <v>273</v>
      </c>
      <c r="C52" s="159" t="s">
        <v>318</v>
      </c>
      <c r="D52" s="171" t="s">
        <v>360</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",TRUE,Hindamistabel!K183:K185)</f>
        <v/>
      </c>
      <c r="G52" s="161" t="str">
        <f>_xlfn.TEXTJOIN("; ",TRUE,Hindamistabel!L183:L185)</f>
        <v/>
      </c>
    </row>
    <row r="53" spans="1:7" ht="105" x14ac:dyDescent="0.4">
      <c r="A53" s="158" t="s">
        <v>364</v>
      </c>
      <c r="B53" s="159" t="s">
        <v>273</v>
      </c>
      <c r="C53" s="159" t="s">
        <v>318</v>
      </c>
      <c r="D53" s="171" t="s">
        <v>365</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",TRUE,Hindamistabel!K186:K190)</f>
        <v>hindaja ekspertarvamus</v>
      </c>
      <c r="G53" s="161" t="str">
        <f>_xlfn.TEXTJOIN("; ",TRUE,Hindamistabel!L186:L190)</f>
        <v/>
      </c>
    </row>
    <row r="54" spans="1:7" ht="78.75" x14ac:dyDescent="0.4">
      <c r="A54" s="158" t="s">
        <v>367</v>
      </c>
      <c r="B54" s="159" t="s">
        <v>273</v>
      </c>
      <c r="C54" s="159" t="s">
        <v>318</v>
      </c>
      <c r="D54" s="172" t="s">
        <v>439</v>
      </c>
      <c r="E54" s="160" t="str">
        <f>IF(Hindamistabel!J191&lt;&gt;"",Hindamistabel!J191,"")</f>
        <v/>
      </c>
      <c r="F54" s="160" t="str">
        <f>IF(Hindamistabel!K191&lt;&gt;"",Hindamistabel!K191,"")</f>
        <v/>
      </c>
      <c r="G54" s="161" t="str">
        <f>IF(Hindamistabel!L191&lt;&gt;"",Hindamistabel!L191,"")</f>
        <v/>
      </c>
    </row>
    <row r="55" spans="1:7" ht="78.75" x14ac:dyDescent="0.4">
      <c r="A55" s="158" t="s">
        <v>370</v>
      </c>
      <c r="B55" s="159" t="s">
        <v>273</v>
      </c>
      <c r="C55" s="159" t="s">
        <v>318</v>
      </c>
      <c r="D55" s="172" t="s">
        <v>368</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",TRUE,Hindamistabel!K192:K196)</f>
        <v>hindaja ekspertarvamus</v>
      </c>
      <c r="G55" s="161" t="str">
        <f>_xlfn.TEXTJOIN("; ",TRUE,Hindamistabel!L192:L196)</f>
        <v/>
      </c>
    </row>
    <row r="56" spans="1:7" ht="105" x14ac:dyDescent="0.4">
      <c r="A56" s="158" t="s">
        <v>405</v>
      </c>
      <c r="B56" s="159" t="s">
        <v>273</v>
      </c>
      <c r="C56" s="159" t="s">
        <v>318</v>
      </c>
      <c r="D56" s="171" t="s">
        <v>440</v>
      </c>
      <c r="E56" s="164" t="str">
        <f>IF(Hindamistabel!J197&lt;&gt;"",Hindamistabel!J197,"")</f>
        <v>Puudub info liikide kohta, vajalik oleks inventuur ja seejärel kaitse-eesmärkide muutmise analüüs</v>
      </c>
      <c r="F56" s="160" t="str">
        <f>IF(Hindamistabel!K197&lt;&gt;"",Hindamistabel!K197,"")</f>
        <v>hindaja ekspertarvamus</v>
      </c>
      <c r="G56" s="161" t="str">
        <f>IF(Hindamistabel!L197&lt;&gt;"",Hindamistabel!L197,"")</f>
        <v/>
      </c>
    </row>
    <row r="57" spans="1:7" ht="103.5" customHeight="1" x14ac:dyDescent="0.4">
      <c r="A57" s="165">
        <v>20</v>
      </c>
      <c r="B57" s="166" t="s">
        <v>55</v>
      </c>
      <c r="C57" s="166" t="s">
        <v>55</v>
      </c>
      <c r="D57" s="173" t="s">
        <v>372</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2026-03-18T07:48:19Z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