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
    </mc:Choice>
  </mc:AlternateContent>
  <xr:revisionPtr revIDLastSave="0" documentId="13_ncr:1_{6A5ECA5E-B87E-4F19-8B2D-874E4CE81C99}"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36" l="1"/>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74" i="35"/>
  <c r="B68" i="35"/>
  <c r="B67" i="35"/>
  <c r="B73" i="35"/>
  <c r="B66" i="35"/>
  <c r="B65" i="35"/>
  <c r="B64" i="35"/>
  <c r="B63" i="35"/>
  <c r="B72" i="35"/>
  <c r="B62" i="35"/>
  <c r="B61" i="35"/>
  <c r="B71" i="35"/>
  <c r="B60" i="35"/>
  <c r="C60" i="35"/>
  <c r="C71" i="35"/>
  <c r="D71" i="35" s="1"/>
  <c r="C72" i="35"/>
  <c r="C69" i="35"/>
  <c r="C68" i="35"/>
  <c r="C74" i="35"/>
  <c r="C67" i="35"/>
  <c r="C73" i="35"/>
  <c r="C66" i="35"/>
  <c r="C65" i="35"/>
  <c r="C64" i="35"/>
  <c r="C63" i="35"/>
  <c r="C62" i="35"/>
  <c r="C61" i="35"/>
  <c r="F56" i="35"/>
  <c r="D67"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<sst xmlns="http://schemas.openxmlformats.org/spreadsheetml/2006/main" count="1307" uniqueCount="550">
  <si>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</si>
  <si>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</si>
  <si>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</si>
  <si>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</si>
  <si>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</si>
  <si>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</si>
  <si>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</si>
  <si>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</si>
  <si>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</si>
  <si>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</si>
  <si>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</si>
  <si>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</si>
  <si>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</si>
  <si>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</si>
  <si>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</si>
  <si>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</si>
  <si>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</si>
  <si>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</si>
  <si>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</si>
  <si>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</si>
  <si>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</si>
  <si>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</si>
  <si>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</si>
  <si>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</si>
  <si>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</si>
  <si>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</si>
  <si>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</si>
  <si>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</si>
  <si>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</si>
  <si>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</si>
  <si>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</si>
  <si>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</si>
  <si>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</si>
  <si>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</si>
  <si>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</si>
  <si>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</si>
  <si>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</si>
  <si>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</si>
  <si>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</si>
  <si>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</si>
  <si>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</si>
  <si>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</si>
  <si>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</si>
  <si>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</si>
  <si>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</si>
  <si>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</si>
  <si>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</si>
  <si>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</si>
  <si>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</si>
  <si>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</si>
  <si>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</si>
  <si>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</si>
  <si>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</si>
  <si>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</si>
  <si>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</si>
  <si>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</si>
  <si>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</si>
  <si>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</si>
  <si>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</si>
  <si>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</si>
  <si>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</si>
  <si>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</si>
  <si>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</si>
  <si>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</si>
  <si>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</si>
  <si>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</si>
  <si>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</si>
  <si>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</si>
  <si>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</si>
  <si>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</si>
  <si>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</si>
  <si>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</si>
  <si>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</si>
  <si>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</si>
  <si>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</si>
  <si>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</si>
  <si>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</si>
  <si>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</si>
  <si>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</si>
  <si>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</si>
  <si>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</si>
  <si>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</si>
  <si>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</si>
  <si>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</si>
  <si>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</si>
  <si>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</si>
  <si>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</si>
  <si>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</si>
  <si>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</si>
  <si>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</si>
  <si>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</si>
  <si>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</si>
  <si>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</si>
  <si>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</si>
  <si>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</si>
  <si>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</si>
  <si>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</si>
  <si>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</si>
  <si>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</si>
  <si>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</si>
  <si>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</si>
  <si>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</si>
  <si>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</si>
  <si>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</si>
  <si>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</si>
  <si>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</si>
  <si>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</si>
  <si>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</si>
  <si>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</si>
  <si>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</si>
  <si>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</si>
  <si>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</si>
  <si>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</si>
  <si>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</si>
  <si>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</si>
  <si>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</si>
  <si>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</si>
  <si>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</si>
  <si>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</si>
  <si>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</si>
  <si>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</si>
  <si>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</si>
  <si>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</si>
  <si>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</si>
  <si>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</si>
  <si>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</si>
  <si>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</si>
  <si>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</si>
  <si>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</si>
  <si>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</si>
  <si>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</si>
  <si>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</si>
  <si>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</si>
  <si>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</si>
  <si>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</si>
  <si>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</si>
  <si>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</si>
  <si>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</si>
  <si>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</si>
  <si>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</si>
  <si>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</si>
  <si>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</si>
  <si>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</si>
  <si>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</si>
  <si>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</si>
  <si>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</si>
  <si>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</si>
  <si>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</si>
  <si>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</si>
  <si>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</si>
  <si>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</si>
  <si>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</si>
  <si>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</si>
  <si>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</si>
  <si>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</si>
  <si>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</si>
  <si>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</si>
  <si>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</si>
  <si>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</si>
  <si>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</si>
  <si>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</si>
  <si>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</si>
  <si>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</si>
  <si>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</si>
  <si>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</si>
  <si>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</si>
  <si>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</si>
  <si>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</si>
  <si>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</si>
  <si>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</si>
  <si>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</si>
  <si>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</si>
  <si>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</si>
  <si>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</si>
  <si>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</si>
  <si>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</si>
  <si>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</si>
  <si>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</si>
  <si>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</si>
  <si>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</si>
  <si>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</si>
  <si>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</si>
  <si>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</si>
  <si>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</si>
  <si>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</si>
  <si>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</si>
  <si>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</si>
  <si>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</si>
  <si>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</si>
  <si>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</si>
  <si>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</si>
  <si>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</si>
  <si>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</si>
  <si>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</si>
  <si>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</si>
  <si>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</si>
  <si>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</si>
  <si>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</si>
  <si>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</si>
  <si>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</si>
  <si>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</si>
  <si>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</si>
  <si>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</si>
  <si>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</si>
  <si>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</si>
  <si>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</si>
  <si>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</si>
  <si>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</si>
  <si>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</si>
  <si>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</si>
  <si>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</si>
  <si>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</si>
  <si>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</si>
  <si>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</si>
  <si>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</si>
  <si>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</si>
  <si>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</si>
  <si>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</si>
  <si>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</si>
  <si>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</si>
  <si>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</si>
  <si>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</si>
  <si>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</si>
  <si>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</si>
  <si>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</si>
  <si>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</si>
  <si>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</si>
  <si>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</si>
  <si>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</si>
  <si>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</si>
  <si>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</si>
  <si>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</si>
  <si>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</si>
  <si>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</si>
  <si>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</si>
  <si>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</si>
  <si>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</si>
  <si>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</si>
  <si>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</si>
  <si>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</si>
  <si>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</si>
  <si>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</si>
  <si>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</si>
  <si>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</si>
  <si>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</si>
  <si>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</si>
  <si>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</si>
  <si>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</si>
  <si>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</si>
  <si>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</si>
  <si>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</si>
  <si>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</si>
  <si>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</si>
  <si>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</si>
  <si>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</si>
  <si>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</si>
  <si>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</si>
  <si>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</si>
  <si>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</si>
  <si>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</si>
  <si>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</si>
  <si>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</si>
  <si>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</si>
  <si>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</si>
  <si>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</si>
  <si>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</si>
  <si>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</si>
  <si>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</si>
  <si>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</si>
  <si>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</si>
  <si>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</si>
  <si>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</si>
  <si>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</si>
  <si>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</si>
  <si>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</si>
  <si>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</si>
  <si>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</si>
  <si>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</si>
  <si>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</si>
  <si>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</si>
  <si>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</si>
  <si>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</si>
  <si>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</si>
  <si>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</si>
  <si>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</si>
  <si>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</si>
  <si>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</si>
  <si>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</si>
  <si>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</si>
  <si>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</si>
  <si>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</si>
  <si>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</si>
  <si>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</si>
  <si>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</si>
  <si>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</si>
  <si>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</si>
  <si>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</si>
  <si>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</si>
  <si>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</si>
  <si>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</si>
  <si>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</si>
  <si>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</si>
  <si>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</si>
  <si>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</si>
  <si>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</si>
  <si>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</si>
  <si>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</si>
  <si>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</si>
  <si>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</si>
  <si>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</si>
  <si>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</si>
  <si>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</si>
  <si>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</si>
  <si>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</si>
  <si>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</si>
  <si>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</si>
  <si>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</si>
  <si>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</si>
  <si>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</si>
  <si>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</si>
  <si>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</si>
  <si>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</si>
  <si>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</si>
  <si>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</si>
  <si>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</si>
  <si>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</si>
  <si>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</si>
  <si>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</si>
  <si>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</si>
  <si>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</si>
  <si>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</si>
  <si>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</si>
  <si>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</si>
  <si>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</si>
  <si>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</si>
  <si>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</si>
  <si>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</si>
  <si>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</si>
  <si>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</si>
  <si>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</si>
  <si>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</si>
  <si>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</si>
  <si>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</si>
  <si>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</si>
  <si>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</si>
  <si>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</si>
  <si>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</si>
  <si>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</si>
  <si>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</si>
  <si>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</si>
  <si>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</si>
  <si>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</si>
  <si>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</si>
  <si>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</si>
  <si>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</si>
  <si>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</si>
  <si>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</si>
  <si>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</si>
  <si>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</si>
  <si>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</si>
  <si>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</si>
  <si>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</si>
  <si>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</si>
  <si>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</si>
  <si>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</si>
  <si>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</si>
  <si>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</si>
  <si>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</si>
  <si>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</si>
  <si>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</si>
  <si>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</si>
  <si>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</si>
  <si>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</si>
  <si>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</si>
  <si>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</si>
  <si>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</si>
  <si>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</si>
  <si>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</si>
  <si>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</si>
  <si>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</si>
  <si>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</si>
  <si>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</si>
  <si>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</si>
  <si>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</si>
  <si>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</si>
  <si>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</si>
  <si>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</si>
  <si>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</si>
  <si>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</si>
  <si>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</si>
  <si>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</si>
  <si>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</si>
  <si>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</si>
  <si>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</si>
  <si>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</si>
  <si>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</si>
  <si>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</si>
  <si>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</si>
  <si>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</si>
  <si>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</si>
  <si>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</si>
  <si>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</si>
  <si>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</si>
  <si>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</si>
  <si>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</si>
  <si>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</si>
  <si>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</si>
  <si>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</si>
  <si>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</si>
  <si>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</si>
  <si>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</si>
  <si>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</si>
  <si>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</si>
  <si>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</si>
  <si>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</si>
  <si>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</si>
  <si>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</si>
  <si>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</si>
  <si>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</si>
  <si>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</si>
  <si>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</si>
  <si>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</si>
  <si>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</si>
  <si>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</si>
  <si>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</si>
  <si>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</si>
  <si>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</si>
  <si>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</si>
  <si>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</si>
  <si>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</si>
  <si>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</si>
  <si>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</si>
  <si>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</si>
  <si>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</si>
  <si>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</si>
  <si>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</si>
  <si>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</si>
  <si>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</si>
  <si>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</si>
  <si>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</si>
  <si>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</si>
  <si>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</si>
  <si>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</si>
  <si>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</si>
  <si>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</si>
  <si>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</si>
  <si>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</si>
  <si>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</si>
  <si>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</si>
  <si>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</si>
  <si>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</si>
  <si>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</si>
  <si>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</si>
  <si>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</si>
  <si>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</si>
  <si>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</si>
  <si>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</si>
  <si>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</si>
  <si>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</si>
  <si>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</si>
  <si>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</si>
  <si>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</si>
  <si>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</si>
  <si>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</si>
  <si>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</si>
  <si>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</si>
  <si>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</si>
  <si>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Lääne-Viru maakond</t>
  </si>
  <si>
    <t>Aseri loodusala</t>
  </si>
  <si>
    <t>Keskkonnaamet</t>
  </si>
  <si>
    <t>Aseri maastikukaitseala, Kalvi hoiuala, Arupealse hoiuala kaitsekorralduskava</t>
  </si>
  <si>
    <t>2011-2020</t>
  </si>
  <si>
    <t>Liggi Namm</t>
  </si>
  <si>
    <t>kaitsekorralduskava</t>
  </si>
  <si>
    <t>kaitsekorralduskava, EELIS</t>
  </si>
  <si>
    <t>Keskkonnaameti piirkondlik spetsialist, hindaja teadmised</t>
  </si>
  <si>
    <t>Toimus avalik koosolek.</t>
  </si>
  <si>
    <t>loodushoiutööde andmed (sh RMK, ELF), EELIS toetuste andmekiht</t>
  </si>
  <si>
    <t>Selliseid töid ei ole planeeritud.</t>
  </si>
  <si>
    <t>kaitsekorralduskava, Keskkonnaameti dokumendihaldussüsteem</t>
  </si>
  <si>
    <t>Tehtud on kaitsekorraldusperioodi II etapi (2015-2019) tegevuskava ja eelarve täpsustamine. Uut kaitse-eeskirja pole menetletud.</t>
  </si>
  <si>
    <t>loodushoiutööde andmed (sh RMK, ELF)</t>
  </si>
  <si>
    <t>hindaja teadmised</t>
  </si>
  <si>
    <t>Keskkonnaagentuur, ELME kaardikihid</t>
  </si>
  <si>
    <t>Riigi Teataja, hindaja arvamus</t>
  </si>
  <si>
    <t>Riigi Teataja, EELIS</t>
  </si>
  <si>
    <t>Kaitsekorralduskava tegevuste periood lõppes 2020. aastal. 2024. aastal kinnitati Keskkonnaameti peadirektori asetäitja korraldusega 2011. aastal kinnitatud kava uuesti kuni selle uuendamiseni. Tegevuste mõttes on kava asjakohane ka hindamise ajal  2026. aastal.</t>
  </si>
  <si>
    <t>EELIS, hiindaja teadmised</t>
  </si>
  <si>
    <t>Aseri maastikukaitseala</t>
  </si>
  <si>
    <t>KLO1000592</t>
  </si>
  <si>
    <t>526,8 ha</t>
  </si>
  <si>
    <t>84,3 ha</t>
  </si>
  <si>
    <t>Ib, IV, V</t>
  </si>
  <si>
    <t>2007. a kinnitatud määruse järgi on kaitseväärtuseks 12 loodusdirektiivi elupaigatüüpi.  Kolme elupaigatüübi (6270*, 6430, 9070) kohta on kirjas, et neid alal tegelikult ei ole.</t>
  </si>
  <si>
    <t xml:space="preserve">Segadus on elupaigatüüpidega (eri allikates erinevad andmed), kuid nende inventeerimist kaitsekorralduskavaga ei planeerita. </t>
  </si>
  <si>
    <t>2009. a tegi OÜ Metsaruum metsade takseerkirjeldused ja tõi välja elupaigatüüpide pindalad, kuid inventuur ei määranud elupaigatüüpide seisundit. Inventuur tõestas, et mõned elupaigad EELISes on valesti määratud. Rannikuelupaikadel oli määratud vaid looduskaitseline seisund, teisi näitajaid mitte ja neid kaitsekorralduskava koostamise ajal üle ei hinnatud. Pärandniitude kohta on kaitsekorralduskavas kirjas, et neid tüüpe, mis on määrusega (kaitse-eeskirjaga) pandud kaitseväärtuseks, alal ei ole. Rabade ja pangametsade andmed võib lugeda kvaliteetseks.</t>
  </si>
  <si>
    <t>13 kaitseväärtuseks määratud liigist viie (hariliku ungrukolla, laialehise neiuvaiba, mets-kuukressi, roomava öövilke ja soo-neiuvaiba) andmed võib lugeda usaldusväärseks.</t>
  </si>
  <si>
    <t>2024. a tehti metsa- ja sooelupaikade inventuur. Ülevaatamist, korrastamist vajavad pärandniitude ja rannikuelupaikade andmed.</t>
  </si>
  <si>
    <t>Konkreetsed eesmärgid on seatud 68% kaitseväärtuseks olevatest elupaikadest ja liikidest. Vastavalt juhisele on sinna arvestatud ka liigid, kelle eesmärk on "populatsiooni säilimine".Osaliselt ei ole eesmärgid SMART.</t>
  </si>
  <si>
    <t>kaitsekorralduskava, Riigi Teataja</t>
  </si>
  <si>
    <t>Eesmärgid on seatud pärandkultuuriobjektidele.</t>
  </si>
  <si>
    <t>Rannikulähedastel aladel on probleemiks maastikusõidukiga sõitmine metsas ja rannas, ebaseaduslikud lõkkekohad, prügistamine, tallamine.</t>
  </si>
  <si>
    <t>pärandniitude hoolduse lakkamine</t>
  </si>
  <si>
    <t>Hindamisel on lähtutud järgmisest juhisest: "Kuni ühtlustatud survetegurite määratlemise metoodika välja töötamiseni saab piisavaks lugeda üldiseid kirjeldavaid hinnanguid."</t>
  </si>
  <si>
    <t>Vajalik on puisniitude taastamine ja hooldamine, Rannu raba taastamine, matkaraja rajamine.</t>
  </si>
  <si>
    <t>kaitsekorralduskava, EELIS, hindaja teadmised</t>
  </si>
  <si>
    <t>Kaitsekorralduskavas on planeeritud 5,5 ha puisniitude taastamine, taastamistöid ei ole tehtud.</t>
  </si>
  <si>
    <t>Kaitsekorralduskava näeb ette Rannu raba (Kestla soo) veerežiimi taastamise (kraavide sulgemise, puude raie) - tööd on tehtud vastavalt taastamisprojektile.</t>
  </si>
  <si>
    <t>Kaitsekorralduskava näeb ette 5,5 ha puisniitude hooldamise - neid pole üldse hooldatud.</t>
  </si>
  <si>
    <t>Selliseid tegevusi ei ole tehtud.</t>
  </si>
  <si>
    <t>Hindamisel on lähtutud suunised vastamiseseks sellest osast, mida teha siis, kui muutust pole võimalik hinnata. Aseri maastikukaitseala hindepunktid nelja ökosüsteemi teenuse (mulla org C, elupaigahüve, tolmeldamine, vee reguleerimisvõime) kaardi alusel on 7,16 (keskmine).</t>
  </si>
  <si>
    <t xml:space="preserve">Hindamisel on lähtutud suunised vastamiseseks sellest osast, mida teha siis, kui muutust pole võimalik hinnata. Aseri maastikukaitseala sidususe hindepunktid ELME kaardikihtide alusel on 51,49 (keskmine). </t>
  </si>
  <si>
    <t>EELIS, ortofoto, loodushoiutööde ja toetuste andmed</t>
  </si>
  <si>
    <t>Halvenenud on pärandniitude seisund, sest neid ei hooldata. Segadus on rannikuelupaikadega, esialgsed määrangud on kaheldava kvaliteediga ja uuemaid inventuure pole tehtud.</t>
  </si>
  <si>
    <t xml:space="preserve">Metsaelupaikade seisund tervikuna on paranenud, pärandniitude oma halvenenud, rannikuelupaikade seisund on andmete puudumise tõttu teadmata, raba ja paljandite seisund vähemalt stabiilne. </t>
  </si>
  <si>
    <t>Pärandniite tuleb nende seisundi parandamiseks taastada ja hooldada. Selgeks tuleb saada rannikuelupaikade andmed, st neid tuleb inventeerida (hetkel puudub kinnitatud inventeerimise metoodika).</t>
  </si>
  <si>
    <t>EELIS, KESE, Aseri maastikukaitsealal paiknevate kaitstavate taimeliikide leiukohtade inventuuri aruanne, MTÜ Eesti Orhideekaitse Klubi, 2024.</t>
  </si>
  <si>
    <t>2024. a inventuuri alusel on ungrukolla kasvukoht liigile sobiv ja hooldustöid pole vaja planeerida. Arvukuse vähenemise põhjused pole teada. Sookäpa halvenemise põhjusena toob 2024. a aruanne puistu tihenemise, kuid ei anna soovitust seda hõrendada, siiski võiks seda kaaluda.</t>
  </si>
  <si>
    <t>Riigi Teataja, EELIS, hindaja arvamus</t>
  </si>
  <si>
    <t>Sellele küsimusele vastamisel ei ole arvestatud, kas kaitseväärtused (määruses kaitse-eesmärgid) on sobivad, sest sellele vastamiseks on järgmine küsimus.</t>
  </si>
  <si>
    <t>Riigi Teataja, EELIS, Keskkonnaameti dokumendihaldussüsteem</t>
  </si>
  <si>
    <t>Tähelepanekud puuduvad</t>
  </si>
  <si>
    <t>EELIS, hindaja arvamus</t>
  </si>
  <si>
    <t>EELIS, Keskkonnaameti dokumendihaldussüsteem</t>
  </si>
  <si>
    <t>2007. a kinnitatud määruse järgi on kaitseväärtuseks 13 liiki, kellest viie kohta olid andmed olemas (kaardistatud kasvukoht). Kaitsekorralduskava tabelis 3 on Aseri maastikukaitsealal olevate liikide loetelu, kuid kuna see on kokku pandud ka selliste andmete pealt, mis ei täpsusta asukohta (kasvukoht pole teada) või seisundit, ei loe hindaja nende liikide esinemist kindlaks tehtuks. Kindlaks tehtuks loeb hindaja kaitsekorralduskava koostamise ajal EELISes olevad leiukohad või inventuurist tulevad andmed. Kindlaks tehtuks võib lugeda hariliku ungrukolla, laialehise neiuvaiba, mets-kuukressi, roomava öövilke ja soo-neiuvaiba andmed.</t>
  </si>
  <si>
    <t>Kaitsekorralduskavas ei kasutata mõistet "survetegur", kasutatakse "mõjutegur" ja "ohutegur". Enamasti tuleb selgitavast tekstist välja, kas mõjutegur on teoreetiline või reaalselt mõjuv. Survetegurid on tuvastatud 52% (protsendi arvutamisse ei ole kaasatud neid elupaigatüüpe, mille kohta on kaitsekorralduskavas kirjas, et neid kaitsealal ei ole). Elupaigatüüpidel on survetegurid tuvastatud, liikidel enamasti mitte ja pole ka öeldud, et survetegurid puuduvad.</t>
  </si>
  <si>
    <t>Alaspetsiifilisi eesmärke pole seatud kahelehisele käokeelele, karukollale, pruunikale pesajuurele ja roomavale öövilkele. Lisaks ei ole eesmärke seatud määrusega kaitseväärtuseks olevatele pärandniidutüüpidele ( 6270*, 6430, 9070), kuid nende kohta on kaitsekorralduskavas kirjas, et neid tüüpe kaitsealal pole. Kava järgi on kaitsealal puisniit, millele on eesmärk seatud.</t>
  </si>
  <si>
    <t>Kaitsekorralduskavas on eesmärgid  seatud puisniitudele (6530*), püsitaimestuga kivirandadele (1220), karulaugule, kahkjaspunasele sõrmkäpale ning üldiselt kaitsealustele linnu-, sambla- ja samblikuliikidele.</t>
  </si>
  <si>
    <t>Lähtuvalt inventuuride tulemustest on töös kaitseväärtuste (määruses kaitse-eesmärkide) muutmine.</t>
  </si>
  <si>
    <t>Keskkonnaameti dokumendihaldussüsteem, piirkondlik looduskaitse planeerimise spetsialist</t>
  </si>
  <si>
    <t>kuivendamine, turba kaevandamine</t>
  </si>
  <si>
    <t>kaitsekorralduskava, EELIS, KESE, eElurikkus, Aseri maastikukaitseala, Kalvi hoiuala ja Arupealse hoiuala kaitsekorralduskava 2011-2020 tööplaani täitmise vahehindamine ja eelarve 2016-2020</t>
  </si>
  <si>
    <t>Hinnangud põhinevad peamiselt 2024. a MTÜ Eesti Orhideekaitse Klubi tehtud ülepinnalisel inventuuril. 13 kaitseväärtuseks olevast liigist on soodsas seisundis 8, kahe liigi seisund on halvenenud ja kolme liiki, keda ei leitud, pole ka varem registreeritud.</t>
  </si>
  <si>
    <t>Muuta tuleks nii elupaikade kui liikide loetelu, mis on määrusega kaitse-eesmärgiks. Eemaldada tuleb need, mida kaasaegsete inventuuride alusel kaitsealal pole (2110, 6270*, 6430, 9070, karukold, metsõunapuu, pruun raunjalg, sookäpp). Eesmärkide muutmiseks on Keskkonnaamet koostanud Vabariigi Valitsuse 107 määruse muutmise eelnõu.</t>
  </si>
  <si>
    <t>Vajalik on viia läbi rannikuelupaikade inventuur, millele peab eelnema vastava metoodika kinnitamine. Kestla soo (Rannu raba) taastamise tulemuslikkuse hindamiseks on vaja läbi viia kavandatud seired.</t>
  </si>
  <si>
    <t>Keskkonnaameti piirkondlik looduskaitse planeerimise spetsialist</t>
  </si>
  <si>
    <t>Ranna raba (Kestla soo) taastamise kava koostas pädev asutus (Eesti Märgalade Ühing), kohalikele toimus tegevusi tutvustav avalik koosolek, tööde tegemist koordineerisid RMK spetsialistid.</t>
  </si>
  <si>
    <t>Raba taastamistööde lähedal maid omavad inimesed olid alguses umbusklikud, kuid piisas selgitustest. Konflikti ei olnud.</t>
  </si>
  <si>
    <t>kaitsekorralduskava, EELIS, KESE, Keskkonnaameti dokumendihaldussüsteem, külastustaristu virtuaalkontor, Aseri maastikukaitseala, Kalvi hoiuala ja Arupealse hoiuala kaitsekorralduskava 2011-2020 tööplaani täitmise vahehindamine ja eelarve 2016-2020</t>
  </si>
  <si>
    <t>Puisniite ei ole taastatud ega hooldatud, põhjus huviliste puudumine. Tehtud ei ole Kestla soo taastamise tulemuslikkuse seiret, põhjus tõenäoliselt rahapuudus (taastamiskavas planeeritud seired on mahukad ja kallid). Uut kaitse-eeskirja eelnõud ega Kestla soo linnustiku inventuuri pole tehtud, avalikkusele suunatud artikleid pole kirjutatud, kuid neid tegevusi ei peeta kaitsekorralduskava tööplaani vahehindamise alusel enam vajalikuks.</t>
  </si>
  <si>
    <t>külastustaristu virtuaalkontor, hindaja kohapealne vaatlus, kaitsekorralduskava, Kalvi hoiuala ja Arupealse hoiuala kaitsekorralduskava 2011-2020 tööplaani täitmise vahehindamine ja eelarve 2016-2020</t>
  </si>
  <si>
    <t>Märjad elupaigatüübid vajaksid seisundi parandamiseks kraavide sulgemist kaitseala piiril ja selle vahetus läheduses. Seda kaitsekorralduskavas ei käsitleta ja kuna kraavid kuivendavad eraomandis olevaid põllumajandusmaid, ei ole nende sulgemine tõenäoliselt reaalne. Kuid kaitsealal olevate loodusväärtuste seisundit selline tegevus parandaks.</t>
  </si>
  <si>
    <t xml:space="preserve">Tehtud ei ole Kestla soo taastamise tulemusseiret. Vastamisel protsendi arvutamises ei ole arvestatud esialgu kavandatud Kestla soo linnustiku inventuuriga, mis on tegemata. Esialgu kavandati see 2014. aastasse, kuid tööplaani täitmise vahearuandes on kirjas, et tegemist on III proiroteediga tööga, mis kaitseväärtuste seisundi kohta infot ei anna ja uueks eelarveperioodiks (2016-2020) seda enam ei kavandatud. </t>
  </si>
  <si>
    <t>Matkarada on rajatud, tähised on paigaldatud ja korras. Lõkkekohad ja nende lähedal olnud infotahvlid, mida esialgu planeeriti hooldada, on likvideeritud. Esialgu kavandati avalikkusele suunatud artiklite jms avaldamist, seda pole tehtud ja kaitsekorralduskava tööplanni täitmise vahehindamises seda enam uuesti ei planeerita.</t>
  </si>
  <si>
    <t>Kas hinnataval perioodil on lisaks ellu viidud selliseid kaitse-eesmärke toetavaid tegevusi, mis ei ole ette nähtud kavaga?</t>
  </si>
  <si>
    <t>Halvenenud on hariliku ungrukolla seisund (EELISes 2008. a registreeritud 2 kasvukohta, ühes 2024. a enam ungrukolda ei leitud, teises on arvukus oluliselt vähenenud). Sookäppa 2024. a ei leitud, 2014. a leiti 2 isendit ja 2002. a 20.</t>
  </si>
  <si>
    <t>OKAS, väärteomenetluse portaal, hindaja välitöö</t>
  </si>
  <si>
    <t>Mustametsa sihtkaitsevööndit läbival matkarajal on maastikusõidukiga sõitmisest tekkinud suured roopad.</t>
  </si>
  <si>
    <t>hindaja hinnang</t>
  </si>
  <si>
    <t>Sihtkaitsevööndi metsa looduslikkust ja pinnast on kahjustatud.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</si>
</sst>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6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
      <sz val="10"/>
      <color rgb="FFFF0000"/>
      <name val="Arial"/>
      <family val="2"/>
      <charset val="186"/>
    </font>
  </fonts>
  <fills count="70">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
      <patternFill patternType="solid">
        <fgColor rgb="FFFFFF00"/>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28" fillId="68" borderId="0" xfId="0" applyFont="1" applyFill="1" applyAlignment="1">
      <alignment vertical="center" wrapText="1"/>
    </xf>
    <xf numFmtId="0" fontId="28" fillId="68" borderId="0" xfId="0" applyFont="1" applyFill="1" applyAlignment="1">
      <alignment horizontal="center" vertical="center"/>
    </xf>
    <xf numFmtId="0" fontId="28" fillId="68" borderId="0" xfId="0" applyFont="1" applyFill="1" applyAlignment="1">
      <alignment vertical="center"/>
    </xf>
    <xf numFmtId="0" fontId="28" fillId="68" borderId="0" xfId="0" applyFont="1" applyFill="1" applyAlignment="1">
      <alignment horizontal="left" vertical="center"/>
    </xf>
    <xf numFmtId="0" fontId="59" fillId="69" borderId="18" xfId="30" applyFont="1" applyFill="1" applyBorder="1" applyAlignment="1">
      <alignment horizontal="left" vertical="center" wrapText="1"/>
    </xf>
    <xf numFmtId="0" fontId="30" fillId="68" borderId="30" xfId="30" applyFont="1" applyFill="1" applyBorder="1" applyAlignment="1">
      <alignment horizontal="left" vertical="center" wrapText="1"/>
    </xf>
    <xf numFmtId="0" fontId="30" fillId="68" borderId="14" xfId="30" applyFont="1" applyFill="1" applyBorder="1" applyAlignment="1">
      <alignment horizontal="center" vertical="center" wrapText="1"/>
    </xf>
    <xf numFmtId="0" fontId="59" fillId="0" borderId="14" xfId="30" applyFont="1" applyBorder="1" applyAlignment="1">
      <alignment horizontal="left" vertical="center"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55">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54"/>
      <tableStyleElement type="headerRow" dxfId="353"/>
      <tableStyleElement type="totalRow" dxfId="352"/>
      <tableStyleElement type="firstColumn" dxfId="351"/>
      <tableStyleElement type="lastColumn" dxfId="350"/>
      <tableStyleElement type="secondRowStripe" dxfId="349"/>
      <tableStyleElement type="secondColumnStripe" dxfId="348"/>
    </tableStyle>
    <tableStyle name="E_Table2_Green" pivot="0" count="7" xr9:uid="{00000000-0011-0000-FFFF-FFFF01000000}">
      <tableStyleElement type="wholeTable" dxfId="347"/>
      <tableStyleElement type="headerRow" dxfId="346"/>
      <tableStyleElement type="totalRow" dxfId="345"/>
      <tableStyleElement type="firstColumn" dxfId="344"/>
      <tableStyleElement type="lastColumn" dxfId="343"/>
      <tableStyleElement type="secondRowStripe" dxfId="342"/>
      <tableStyleElement type="secondColumnStripe" dxfId="34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Aseri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340" dataDxfId="339" totalsRowDxfId="338">
  <autoFilter ref="A1:F55" xr:uid="{F7A26227-6132-4252-9079-1CAA26291158}"/>
  <tableColumns count="6">
    <tableColumn id="1" xr3:uid="{F381E145-5FF8-43F7-9493-D68D73AE89D0}" name="Küsimuse nr" dataDxfId="337" totalsRowDxfId="336"/>
    <tableColumn id="6" xr3:uid="{D502EFAE-3856-4821-B6EB-F8EEC18B1F4F}" name="Valdkond" dataDxfId="335" totalsRowDxfId="334"/>
    <tableColumn id="5" xr3:uid="{CFA8B89A-68B0-4077-86BC-A70CCBDAB396}" name="Teema" dataDxfId="333" totalsRowDxfId="332"/>
    <tableColumn id="2" xr3:uid="{2690E62C-A214-4FC0-83C6-0F816EC27CFC}" name="Küsimus" dataDxfId="331" totalsRowDxfId="330"/>
    <tableColumn id="3" xr3:uid="{1AE5BBFA-32EA-4782-800B-09D0FFF0B969}" name="Max skoor" totalsRowFunction="custom" dataDxfId="329" totalsRowDxfId="328">
      <totalsRowFormula>SUM(Tabel1[Max skoor])</totalsRowFormula>
    </tableColumn>
    <tableColumn id="4" xr3:uid="{A9D5FA47-54A4-437B-A7A7-4393EF8A8407}" name="Hindamise skoor" totalsRowFunction="custom" dataDxfId="327" totalsRowDxfId="326">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325" dataDxfId="323" headerRowBorderDxfId="324" tableBorderDxfId="322" totalsRowBorderDxfId="321">
  <autoFilter ref="A3:G57" xr:uid="{3EEC79C7-2A45-49C1-824D-8F81ACBF099B}"/>
  <tableColumns count="7">
    <tableColumn id="1" xr3:uid="{DAFE6776-0BBF-4284-9265-C280DFCC4AD3}" name="Küsimuse nr" dataDxfId="320"/>
    <tableColumn id="7" xr3:uid="{AF7CC00B-579B-4C7F-AF6D-DE3A2D2A6F8F}" name="Valdkond" dataDxfId="319"/>
    <tableColumn id="6" xr3:uid="{C53C7C3E-313D-4E63-B804-E84E56E61547}" name="Teema" dataDxfId="318"/>
    <tableColumn id="2" xr3:uid="{79E244D8-CBAD-48D0-B456-F0E1E47DFB6B}" name="Küsimus" dataDxfId="317"/>
    <tableColumn id="3" xr3:uid="{71E394DD-754B-4946-9084-7A7E1BEFB868}" name="Vastus" dataDxfId="316"/>
    <tableColumn id="4" xr3:uid="{86DF6E66-5C4B-4E69-905C-766A4A472070}" name="Vastamisel kasutatud andmeallikas" dataDxfId="315"/>
    <tableColumn id="5" xr3:uid="{0EB3D98C-D3E1-4E36-9803-2B6424BE196C}" name="Selgitused, lisainfo/_x000a_vastuse põhjendus" dataDxfId="314"/>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0"/>
  </cols>
  <sheetData>
    <row r="3" s="70" customFormat="1" x14ac:dyDescent="0.3"/>
    <row r="4" s="70" customFormat="1" x14ac:dyDescent="0.3"/>
    <row r="5" s="70" customFormat="1" x14ac:dyDescent="0.3"/>
    <row r="6" s="70" customFormat="1" x14ac:dyDescent="0.3"/>
    <row r="7" s="70" customFormat="1" x14ac:dyDescent="0.3"/>
    <row r="8" s="70" customFormat="1" x14ac:dyDescent="0.3"/>
    <row r="9" s="70" customFormat="1" x14ac:dyDescent="0.3"/>
    <row r="10" s="70" customFormat="1" x14ac:dyDescent="0.3"/>
    <row r="11" s="70" customFormat="1" x14ac:dyDescent="0.3"/>
    <row r="12" s="70" customFormat="1" x14ac:dyDescent="0.3"/>
    <row r="13" s="70" customFormat="1" x14ac:dyDescent="0.3"/>
    <row r="14" s="70" customFormat="1" x14ac:dyDescent="0.3"/>
    <row r="15" s="70" customFormat="1" x14ac:dyDescent="0.3"/>
    <row r="16" s="70" customFormat="1" x14ac:dyDescent="0.3"/>
    <row r="17" s="70" customFormat="1" x14ac:dyDescent="0.3"/>
    <row r="18" s="70" customFormat="1" x14ac:dyDescent="0.3"/>
    <row r="19" s="70" customFormat="1" x14ac:dyDescent="0.3"/>
    <row r="20" s="70" customFormat="1" x14ac:dyDescent="0.3"/>
    <row r="21" s="70" customFormat="1" x14ac:dyDescent="0.3"/>
    <row r="22" s="70" customFormat="1" x14ac:dyDescent="0.3"/>
    <row r="23" s="70" customFormat="1" x14ac:dyDescent="0.3"/>
    <row r="24" s="70" customFormat="1" x14ac:dyDescent="0.3"/>
    <row r="25" s="70" customFormat="1" x14ac:dyDescent="0.3"/>
    <row r="26" s="70" customFormat="1" x14ac:dyDescent="0.3"/>
    <row r="27" s="70" customFormat="1" x14ac:dyDescent="0.3"/>
    <row r="28" s="70" customFormat="1" x14ac:dyDescent="0.3"/>
    <row r="30" s="70" customFormat="1" x14ac:dyDescent="0.3"/>
    <row r="31" s="70" customFormat="1" x14ac:dyDescent="0.3"/>
    <row r="32" s="70" customFormat="1" x14ac:dyDescent="0.3"/>
    <row r="37" spans="19:19" x14ac:dyDescent="0.3">
      <c r="S37"/>
    </row>
    <row r="62" spans="17:17" x14ac:dyDescent="0.3">
      <c r="Q62"/>
    </row>
    <row r="65" s="70" customFormat="1" x14ac:dyDescent="0.3"/>
    <row r="66" s="70" customFormat="1" x14ac:dyDescent="0.3"/>
    <row r="67" s="70" customFormat="1" x14ac:dyDescent="0.3"/>
    <row r="68" s="70" customFormat="1" x14ac:dyDescent="0.3"/>
    <row r="69" s="70" customFormat="1" x14ac:dyDescent="0.3"/>
    <row r="70" s="70" customFormat="1" x14ac:dyDescent="0.3"/>
    <row r="71" s="70" customFormat="1" x14ac:dyDescent="0.3"/>
    <row r="72" s="70" customFormat="1" x14ac:dyDescent="0.3"/>
    <row r="73" s="70" customFormat="1" x14ac:dyDescent="0.3"/>
    <row r="74" s="70" customFormat="1" x14ac:dyDescent="0.3"/>
    <row r="75" s="70" customFormat="1" x14ac:dyDescent="0.3"/>
    <row r="76" s="70" customFormat="1" x14ac:dyDescent="0.3"/>
    <row r="77" s="70" customFormat="1" x14ac:dyDescent="0.3"/>
    <row r="78" s="70" customFormat="1" x14ac:dyDescent="0.3"/>
    <row r="79" s="70" customFormat="1" x14ac:dyDescent="0.3"/>
    <row r="80" s="70" customFormat="1" x14ac:dyDescent="0.3"/>
    <row r="81" s="70" customFormat="1" x14ac:dyDescent="0.3"/>
    <row r="82" s="70" customFormat="1" x14ac:dyDescent="0.3"/>
    <row r="83" s="70" customFormat="1" x14ac:dyDescent="0.3"/>
    <row r="85" s="70" customFormat="1" x14ac:dyDescent="0.3"/>
    <row r="86" s="70" customFormat="1" x14ac:dyDescent="0.3"/>
    <row r="87" s="70" customFormat="1" x14ac:dyDescent="0.3"/>
    <row r="88" s="70" customFormat="1" x14ac:dyDescent="0.3"/>
    <row r="89" s="70" customFormat="1" x14ac:dyDescent="0.3"/>
    <row r="90" s="70" customFormat="1" x14ac:dyDescent="0.3"/>
    <row r="91" s="70" customFormat="1" x14ac:dyDescent="0.3"/>
    <row r="92" s="70" customFormat="1" x14ac:dyDescent="0.3"/>
    <row r="93" s="70" customFormat="1" x14ac:dyDescent="0.3"/>
    <row r="94" s="70" customFormat="1" x14ac:dyDescent="0.3"/>
    <row r="95" s="70" customFormat="1" x14ac:dyDescent="0.3"/>
    <row r="96" s="70" customFormat="1" x14ac:dyDescent="0.3"/>
    <row r="97" s="70" customFormat="1" x14ac:dyDescent="0.3"/>
    <row r="98" s="70" customFormat="1" x14ac:dyDescent="0.3"/>
    <row r="99" s="70" customFormat="1" x14ac:dyDescent="0.3"/>
    <row r="100" s="70" customFormat="1" x14ac:dyDescent="0.3"/>
    <row r="102" s="70" customFormat="1" x14ac:dyDescent="0.3"/>
    <row r="103" s="70" customFormat="1" x14ac:dyDescent="0.3"/>
    <row r="104" s="70" customFormat="1" x14ac:dyDescent="0.3"/>
    <row r="105" s="70" customFormat="1" x14ac:dyDescent="0.3"/>
    <row r="106" s="70" customFormat="1" x14ac:dyDescent="0.3"/>
    <row r="107" s="70" customFormat="1" x14ac:dyDescent="0.3"/>
    <row r="108" s="70" customFormat="1" x14ac:dyDescent="0.3"/>
    <row r="109" s="70" customFormat="1" x14ac:dyDescent="0.3"/>
    <row r="110" s="70" customFormat="1" x14ac:dyDescent="0.3"/>
    <row r="111" s="70" customFormat="1" x14ac:dyDescent="0.3"/>
    <row r="112" s="70" customFormat="1" x14ac:dyDescent="0.3"/>
    <row r="113" s="70" customFormat="1" x14ac:dyDescent="0.3"/>
    <row r="114" s="70" customFormat="1" x14ac:dyDescent="0.3"/>
    <row r="115" s="70" customFormat="1" x14ac:dyDescent="0.3"/>
    <row r="116" s="70" customFormat="1" x14ac:dyDescent="0.3"/>
    <row r="117" s="70" customFormat="1" x14ac:dyDescent="0.3"/>
    <row r="118" s="70" customFormat="1" x14ac:dyDescent="0.3"/>
    <row r="119" s="70" customFormat="1" x14ac:dyDescent="0.3"/>
    <row r="120" s="70" customFormat="1" x14ac:dyDescent="0.3"/>
    <row r="121" s="70" customFormat="1" x14ac:dyDescent="0.3"/>
    <row r="122" s="70" customFormat="1" x14ac:dyDescent="0.3"/>
    <row r="123" s="70" customFormat="1" x14ac:dyDescent="0.3"/>
    <row r="124" s="70" customFormat="1" x14ac:dyDescent="0.3"/>
    <row r="125" s="70" customFormat="1" x14ac:dyDescent="0.3"/>
    <row r="126" s="70" customFormat="1" x14ac:dyDescent="0.3"/>
    <row r="127" s="70" customFormat="1" x14ac:dyDescent="0.3"/>
    <row r="128" s="70" customFormat="1" x14ac:dyDescent="0.3"/>
    <row r="129" s="70" customFormat="1" x14ac:dyDescent="0.3"/>
    <row r="130" s="70" customFormat="1" x14ac:dyDescent="0.3"/>
    <row r="131" s="70" customFormat="1" x14ac:dyDescent="0.3"/>
    <row r="132" s="70" customFormat="1" x14ac:dyDescent="0.3"/>
    <row r="133" s="70" customFormat="1" x14ac:dyDescent="0.3"/>
    <row r="134" s="70" customFormat="1" x14ac:dyDescent="0.3"/>
    <row r="135" s="70" customFormat="1" x14ac:dyDescent="0.3"/>
    <row r="136" s="70" customFormat="1" x14ac:dyDescent="0.3"/>
    <row r="137" s="70" customFormat="1" x14ac:dyDescent="0.3"/>
    <row r="138" s="70" customFormat="1" x14ac:dyDescent="0.3"/>
    <row r="139" s="70" customFormat="1" x14ac:dyDescent="0.3"/>
    <row r="140" s="70" customFormat="1" x14ac:dyDescent="0.3"/>
    <row r="141" s="70" customFormat="1" x14ac:dyDescent="0.3"/>
    <row r="142" s="70" customFormat="1" x14ac:dyDescent="0.3"/>
    <row r="143" s="70" customFormat="1" x14ac:dyDescent="0.3"/>
    <row r="144" s="70"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83" t="s">
        <v>0</v>
      </c>
      <c r="C3" s="183"/>
    </row>
    <row r="4" spans="2:3" ht="12.6" thickTop="1" x14ac:dyDescent="0.3"/>
    <row r="6" spans="2:3" ht="15.75" customHeight="1" x14ac:dyDescent="0.3">
      <c r="B6" s="125" t="s">
        <v>1</v>
      </c>
      <c r="C6" s="125" t="s">
        <v>2</v>
      </c>
    </row>
    <row r="7" spans="2:3" ht="16.8" x14ac:dyDescent="0.3">
      <c r="B7" s="126" t="s">
        <v>3</v>
      </c>
      <c r="C7" s="127" t="s">
        <v>4</v>
      </c>
    </row>
    <row r="8" spans="2:3" ht="16.8" x14ac:dyDescent="0.3">
      <c r="B8" s="126" t="s">
        <v>5</v>
      </c>
      <c r="C8" s="127" t="s">
        <v>6</v>
      </c>
    </row>
    <row r="9" spans="2:3" ht="33.6" x14ac:dyDescent="0.3">
      <c r="B9" s="126" t="s">
        <v>7</v>
      </c>
      <c r="C9" s="127" t="s">
        <v>8</v>
      </c>
    </row>
    <row r="10" spans="2:3" ht="16.8" x14ac:dyDescent="0.3">
      <c r="B10" s="126" t="s">
        <v>9</v>
      </c>
      <c r="C10" s="128" t="s">
        <v>10</v>
      </c>
    </row>
    <row r="11" spans="2:3" ht="84" x14ac:dyDescent="0.3">
      <c r="B11" s="126" t="s">
        <v>11</v>
      </c>
      <c r="C11" s="127" t="s">
        <v>12</v>
      </c>
    </row>
    <row r="12" spans="2:3" ht="33.6" x14ac:dyDescent="0.3">
      <c r="B12" s="126" t="s">
        <v>13</v>
      </c>
      <c r="C12" s="127" t="s">
        <v>14</v>
      </c>
    </row>
    <row r="13" spans="2:3" ht="235.2" x14ac:dyDescent="0.3">
      <c r="B13" s="129" t="s">
        <v>15</v>
      </c>
      <c r="C13" s="127" t="s">
        <v>440</v>
      </c>
    </row>
    <row r="14" spans="2:3" ht="51" x14ac:dyDescent="0.3">
      <c r="B14" s="126" t="s">
        <v>16</v>
      </c>
      <c r="C14" s="127" t="s">
        <v>441</v>
      </c>
    </row>
    <row r="15" spans="2:3" ht="33.6" x14ac:dyDescent="0.3">
      <c r="B15" s="126" t="s">
        <v>17</v>
      </c>
      <c r="C15" s="127" t="s">
        <v>18</v>
      </c>
    </row>
    <row r="16" spans="2:3" ht="33.6" x14ac:dyDescent="0.3">
      <c r="B16" s="126" t="s">
        <v>19</v>
      </c>
      <c r="C16" s="127" t="s">
        <v>20</v>
      </c>
    </row>
    <row r="17" spans="2:3" ht="67.2" x14ac:dyDescent="0.3">
      <c r="B17" s="126" t="s">
        <v>452</v>
      </c>
      <c r="C17" s="127" t="s">
        <v>453</v>
      </c>
    </row>
    <row r="18" spans="2:3" ht="16.8" x14ac:dyDescent="0.3">
      <c r="B18" s="130"/>
      <c r="C18" s="130"/>
    </row>
    <row r="19" spans="2:3" ht="16.8" x14ac:dyDescent="0.3">
      <c r="B19" s="125" t="s">
        <v>21</v>
      </c>
      <c r="C19" s="125" t="s">
        <v>2</v>
      </c>
    </row>
    <row r="20" spans="2:3" ht="18" customHeight="1" x14ac:dyDescent="0.3">
      <c r="B20" s="128" t="s">
        <v>22</v>
      </c>
      <c r="C20" s="131" t="s">
        <v>23</v>
      </c>
    </row>
    <row r="21" spans="2:3" ht="16.8" x14ac:dyDescent="0.3">
      <c r="B21" s="128" t="s">
        <v>24</v>
      </c>
      <c r="C21" s="131" t="s">
        <v>25</v>
      </c>
    </row>
    <row r="22" spans="2:3" ht="16.8" x14ac:dyDescent="0.3">
      <c r="B22" s="128" t="s">
        <v>26</v>
      </c>
      <c r="C22" s="131" t="s">
        <v>27</v>
      </c>
    </row>
    <row r="23" spans="2:3" ht="16.8" x14ac:dyDescent="0.3">
      <c r="B23" s="131" t="s">
        <v>28</v>
      </c>
      <c r="C23" s="131" t="s">
        <v>29</v>
      </c>
    </row>
    <row r="24" spans="2:3" ht="16.8" x14ac:dyDescent="0.3">
      <c r="B24" s="131" t="s">
        <v>30</v>
      </c>
      <c r="C24" s="131" t="s">
        <v>31</v>
      </c>
    </row>
    <row r="25" spans="2:3" ht="16.8" x14ac:dyDescent="0.3">
      <c r="B25" s="131" t="s">
        <v>32</v>
      </c>
      <c r="C25" s="131" t="s">
        <v>33</v>
      </c>
    </row>
    <row r="26" spans="2:3" ht="16.8" x14ac:dyDescent="0.3">
      <c r="B26" s="131" t="s">
        <v>34</v>
      </c>
      <c r="C26" s="131" t="s">
        <v>35</v>
      </c>
    </row>
    <row r="27" spans="2:3" ht="16.8" x14ac:dyDescent="0.3">
      <c r="B27" s="131" t="s">
        <v>36</v>
      </c>
      <c r="C27" s="131" t="s">
        <v>37</v>
      </c>
    </row>
    <row r="28" spans="2:3" ht="16.8" x14ac:dyDescent="0.3">
      <c r="B28" s="131" t="s">
        <v>38</v>
      </c>
      <c r="C28" s="131" t="s">
        <v>39</v>
      </c>
    </row>
    <row r="29" spans="2:3" ht="33.6" x14ac:dyDescent="0.3">
      <c r="B29" s="131" t="s">
        <v>40</v>
      </c>
      <c r="C29" s="132" t="s">
        <v>41</v>
      </c>
    </row>
    <row r="30" spans="2:3" ht="16.8" x14ac:dyDescent="0.3">
      <c r="B30" s="131" t="s">
        <v>42</v>
      </c>
      <c r="C30" s="131" t="s">
        <v>43</v>
      </c>
    </row>
    <row r="31" spans="2:3" ht="16.8" x14ac:dyDescent="0.3">
      <c r="B31" s="131" t="s">
        <v>44</v>
      </c>
      <c r="C31" s="131" t="s">
        <v>45</v>
      </c>
    </row>
    <row r="32" spans="2:3" ht="16.8" x14ac:dyDescent="0.3">
      <c r="B32" s="131" t="s">
        <v>460</v>
      </c>
      <c r="C32" s="131" t="s">
        <v>46</v>
      </c>
    </row>
    <row r="33" spans="2:3" ht="16.8" x14ac:dyDescent="0.3">
      <c r="B33" s="131" t="s">
        <v>47</v>
      </c>
      <c r="C33" s="131" t="s">
        <v>48</v>
      </c>
    </row>
    <row r="34" spans="2:3" ht="16.8" x14ac:dyDescent="0.3">
      <c r="B34" s="131" t="s">
        <v>49</v>
      </c>
      <c r="C34" s="131" t="s">
        <v>50</v>
      </c>
    </row>
    <row r="35" spans="2:3" ht="16.8" x14ac:dyDescent="0.3">
      <c r="B35" s="131" t="s">
        <v>51</v>
      </c>
      <c r="C35" s="131" t="s">
        <v>52</v>
      </c>
    </row>
    <row r="36" spans="2:3" ht="16.8" x14ac:dyDescent="0.3">
      <c r="B36" s="131" t="s">
        <v>53</v>
      </c>
      <c r="C36" s="131" t="s">
        <v>54</v>
      </c>
    </row>
    <row r="37" spans="2:3" ht="16.8" x14ac:dyDescent="0.3">
      <c r="B37" s="131" t="s">
        <v>55</v>
      </c>
      <c r="C37" s="131"/>
    </row>
    <row r="38" spans="2:3" ht="16.8" x14ac:dyDescent="0.3">
      <c r="B38" s="130"/>
      <c r="C38" s="130"/>
    </row>
    <row r="39" spans="2:3" ht="33.6" x14ac:dyDescent="0.3">
      <c r="B39" s="125" t="s">
        <v>374</v>
      </c>
      <c r="C39" s="125" t="s">
        <v>2</v>
      </c>
    </row>
    <row r="40" spans="2:3" ht="16.8" x14ac:dyDescent="0.3">
      <c r="B40" s="127" t="s">
        <v>375</v>
      </c>
      <c r="C40" s="132" t="s">
        <v>376</v>
      </c>
    </row>
    <row r="41" spans="2:3" ht="16.8" x14ac:dyDescent="0.3">
      <c r="B41" s="132" t="s">
        <v>377</v>
      </c>
      <c r="C41" s="132" t="s">
        <v>378</v>
      </c>
    </row>
    <row r="42" spans="2:3" ht="16.8" x14ac:dyDescent="0.3">
      <c r="B42" s="132" t="s">
        <v>379</v>
      </c>
      <c r="C42" s="132" t="s">
        <v>380</v>
      </c>
    </row>
    <row r="43" spans="2:3" ht="16.8" x14ac:dyDescent="0.3">
      <c r="B43" s="132" t="s">
        <v>381</v>
      </c>
      <c r="C43" s="132"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1"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3" t="s">
        <v>56</v>
      </c>
      <c r="C3" s="1"/>
    </row>
    <row r="4" spans="2:4" ht="12.6" thickTop="1" x14ac:dyDescent="0.3"/>
    <row r="5" spans="2:4" ht="13.8" x14ac:dyDescent="0.3">
      <c r="B5" s="134" t="s">
        <v>57</v>
      </c>
      <c r="C5" s="134" t="s">
        <v>58</v>
      </c>
    </row>
    <row r="6" spans="2:4" ht="13.2" x14ac:dyDescent="0.3">
      <c r="B6" s="37" t="s">
        <v>59</v>
      </c>
      <c r="C6" s="38" t="s">
        <v>488</v>
      </c>
    </row>
    <row r="7" spans="2:4" ht="13.8" x14ac:dyDescent="0.3">
      <c r="B7" s="37" t="s">
        <v>60</v>
      </c>
      <c r="C7" s="174" t="s">
        <v>489</v>
      </c>
    </row>
    <row r="8" spans="2:4" ht="13.2" x14ac:dyDescent="0.3">
      <c r="B8" s="37" t="s">
        <v>61</v>
      </c>
      <c r="C8" s="36" t="s">
        <v>467</v>
      </c>
    </row>
    <row r="9" spans="2:4" ht="13.2" x14ac:dyDescent="0.3">
      <c r="B9" s="37" t="s">
        <v>62</v>
      </c>
      <c r="C9" s="36">
        <v>2007</v>
      </c>
      <c r="D9" s="45"/>
    </row>
    <row r="10" spans="2:4" ht="13.2" x14ac:dyDescent="0.3">
      <c r="B10" s="37" t="s">
        <v>63</v>
      </c>
      <c r="C10" s="37"/>
    </row>
    <row r="11" spans="2:4" ht="13.2" x14ac:dyDescent="0.3">
      <c r="B11" s="64" t="s">
        <v>64</v>
      </c>
      <c r="C11" s="37" t="s">
        <v>103</v>
      </c>
    </row>
    <row r="12" spans="2:4" ht="13.2" x14ac:dyDescent="0.3">
      <c r="B12" s="64" t="s">
        <v>65</v>
      </c>
      <c r="C12" s="37" t="s">
        <v>103</v>
      </c>
    </row>
    <row r="13" spans="2:4" ht="13.2" x14ac:dyDescent="0.3">
      <c r="B13" s="64" t="s">
        <v>66</v>
      </c>
      <c r="C13" s="37">
        <v>3</v>
      </c>
    </row>
    <row r="14" spans="2:4" ht="13.2" x14ac:dyDescent="0.3">
      <c r="B14" s="64" t="s">
        <v>67</v>
      </c>
      <c r="C14" s="37" t="s">
        <v>490</v>
      </c>
    </row>
    <row r="15" spans="2:4" ht="13.2" x14ac:dyDescent="0.3">
      <c r="B15" s="64" t="s">
        <v>68</v>
      </c>
      <c r="C15" s="37">
        <v>2</v>
      </c>
    </row>
    <row r="16" spans="2:4" ht="13.2" x14ac:dyDescent="0.3">
      <c r="B16" s="64" t="s">
        <v>69</v>
      </c>
      <c r="C16" s="37" t="s">
        <v>491</v>
      </c>
    </row>
    <row r="17" spans="2:4" ht="13.2" x14ac:dyDescent="0.3">
      <c r="B17" s="37" t="s">
        <v>70</v>
      </c>
      <c r="C17" s="37" t="s">
        <v>492</v>
      </c>
      <c r="D17" s="62"/>
    </row>
    <row r="18" spans="2:4" ht="13.2" x14ac:dyDescent="0.3">
      <c r="B18" s="37" t="s">
        <v>71</v>
      </c>
      <c r="C18" s="37" t="s">
        <v>468</v>
      </c>
    </row>
    <row r="19" spans="2:4" ht="13.2" x14ac:dyDescent="0.3">
      <c r="B19" s="37" t="s">
        <v>72</v>
      </c>
      <c r="C19" s="37" t="s">
        <v>469</v>
      </c>
    </row>
    <row r="20" spans="2:4" ht="13.2" x14ac:dyDescent="0.3">
      <c r="B20" s="37" t="s">
        <v>73</v>
      </c>
      <c r="C20" s="37">
        <v>611.1</v>
      </c>
    </row>
    <row r="21" spans="2:4" ht="13.2" x14ac:dyDescent="0.3">
      <c r="B21" s="37" t="s">
        <v>74</v>
      </c>
      <c r="C21" s="37">
        <v>609.1</v>
      </c>
    </row>
    <row r="22" spans="2:4" ht="13.2" x14ac:dyDescent="0.3">
      <c r="B22" s="37" t="s">
        <v>75</v>
      </c>
      <c r="C22" s="37">
        <v>76.599999999999994</v>
      </c>
    </row>
    <row r="23" spans="2:4" ht="26.4" x14ac:dyDescent="0.3">
      <c r="B23" s="37" t="s">
        <v>76</v>
      </c>
      <c r="C23" s="37" t="s">
        <v>470</v>
      </c>
    </row>
    <row r="24" spans="2:4" ht="13.2" x14ac:dyDescent="0.3">
      <c r="B24" s="37" t="s">
        <v>77</v>
      </c>
      <c r="C24" s="37" t="s">
        <v>471</v>
      </c>
    </row>
    <row r="25" spans="2:4" ht="13.2" x14ac:dyDescent="0.3">
      <c r="B25" s="37" t="s">
        <v>78</v>
      </c>
      <c r="C25" s="37" t="s">
        <v>472</v>
      </c>
    </row>
    <row r="26" spans="2:4" ht="13.2" x14ac:dyDescent="0.3">
      <c r="B26" s="37" t="s">
        <v>454</v>
      </c>
      <c r="C26" s="37">
        <f ca="1">YEAR(TODAY())</f>
        <v>2026</v>
      </c>
    </row>
    <row r="27" spans="2:4" ht="52.8" x14ac:dyDescent="0.3">
      <c r="B27" s="37" t="s">
        <v>403</v>
      </c>
      <c r="C27" s="39">
        <v>46113</v>
      </c>
    </row>
    <row r="28" spans="2:4" ht="13.2"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Normal="100" zoomScaleSheetLayoutView="70" workbookViewId="0">
      <pane xSplit="4" ySplit="1" topLeftCell="H193" activePane="bottomRight" state="frozen"/>
      <selection pane="topRight" activeCell="D1" sqref="D1"/>
      <selection pane="bottomLeft" activeCell="A2" sqref="A2"/>
      <selection pane="bottomRight" activeCell="L193" sqref="L193"/>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69"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84" t="s">
        <v>90</v>
      </c>
      <c r="B2" s="184" t="s">
        <v>90</v>
      </c>
      <c r="C2" s="198">
        <v>0</v>
      </c>
      <c r="D2" s="201" t="s">
        <v>91</v>
      </c>
      <c r="E2" s="209" t="s">
        <v>92</v>
      </c>
      <c r="F2" s="205" t="s">
        <v>93</v>
      </c>
      <c r="G2" s="219" t="s">
        <v>94</v>
      </c>
      <c r="H2" s="99" t="s">
        <v>95</v>
      </c>
      <c r="I2" s="5">
        <v>0</v>
      </c>
      <c r="J2" s="71" t="b">
        <v>0</v>
      </c>
      <c r="K2" s="6"/>
      <c r="L2" s="57"/>
    </row>
    <row r="3" spans="1:12" s="14" customFormat="1" ht="45" customHeight="1" x14ac:dyDescent="0.3">
      <c r="A3" s="185"/>
      <c r="B3" s="185"/>
      <c r="C3" s="199"/>
      <c r="D3" s="203"/>
      <c r="E3" s="211"/>
      <c r="F3" s="207"/>
      <c r="G3" s="220"/>
      <c r="H3" s="7" t="s">
        <v>96</v>
      </c>
      <c r="I3" s="8">
        <v>1</v>
      </c>
      <c r="J3" s="72" t="b">
        <v>0</v>
      </c>
      <c r="K3" s="9"/>
      <c r="L3" s="57"/>
    </row>
    <row r="4" spans="1:12" s="14" customFormat="1" ht="26.25" customHeight="1" x14ac:dyDescent="0.3">
      <c r="A4" s="185"/>
      <c r="B4" s="185"/>
      <c r="C4" s="199"/>
      <c r="D4" s="203"/>
      <c r="E4" s="211"/>
      <c r="F4" s="207"/>
      <c r="G4" s="220"/>
      <c r="H4" s="7" t="s">
        <v>97</v>
      </c>
      <c r="I4" s="8">
        <v>1</v>
      </c>
      <c r="J4" s="72" t="b">
        <v>0</v>
      </c>
      <c r="K4" s="9"/>
      <c r="L4" s="57"/>
    </row>
    <row r="5" spans="1:12" s="14" customFormat="1" ht="26.4" x14ac:dyDescent="0.3">
      <c r="A5" s="185"/>
      <c r="B5" s="185"/>
      <c r="C5" s="199"/>
      <c r="D5" s="203"/>
      <c r="E5" s="211"/>
      <c r="F5" s="207"/>
      <c r="G5" s="220"/>
      <c r="H5" s="7" t="s">
        <v>98</v>
      </c>
      <c r="I5" s="8">
        <v>2</v>
      </c>
      <c r="J5" s="72" t="b">
        <v>0</v>
      </c>
      <c r="K5" s="9"/>
      <c r="L5" s="57"/>
    </row>
    <row r="6" spans="1:12" s="14" customFormat="1" ht="39.6" x14ac:dyDescent="0.3">
      <c r="A6" s="185"/>
      <c r="B6" s="185"/>
      <c r="C6" s="199"/>
      <c r="D6" s="203"/>
      <c r="E6" s="211"/>
      <c r="F6" s="207"/>
      <c r="G6" s="220"/>
      <c r="H6" s="7" t="s">
        <v>99</v>
      </c>
      <c r="I6" s="8">
        <v>2</v>
      </c>
      <c r="J6" s="72" t="b">
        <v>0</v>
      </c>
      <c r="K6" s="9"/>
      <c r="L6" s="57"/>
    </row>
    <row r="7" spans="1:12" s="14" customFormat="1" x14ac:dyDescent="0.3">
      <c r="A7" s="185"/>
      <c r="B7" s="185"/>
      <c r="C7" s="199"/>
      <c r="D7" s="203"/>
      <c r="E7" s="211"/>
      <c r="F7" s="207"/>
      <c r="G7" s="220"/>
      <c r="H7" s="7" t="s">
        <v>100</v>
      </c>
      <c r="I7" s="8">
        <v>3</v>
      </c>
      <c r="J7" s="72" t="b">
        <v>0</v>
      </c>
      <c r="K7" s="9"/>
      <c r="L7" s="57"/>
    </row>
    <row r="8" spans="1:12" s="14" customFormat="1" ht="105.6" x14ac:dyDescent="0.3">
      <c r="A8" s="185"/>
      <c r="B8" s="185"/>
      <c r="C8" s="199"/>
      <c r="D8" s="203"/>
      <c r="E8" s="211"/>
      <c r="F8" s="207"/>
      <c r="G8" s="220"/>
      <c r="H8" s="7" t="s">
        <v>101</v>
      </c>
      <c r="I8" s="8">
        <v>3</v>
      </c>
      <c r="J8" s="72" t="b">
        <v>1</v>
      </c>
      <c r="K8" s="9" t="s">
        <v>288</v>
      </c>
      <c r="L8" s="57" t="s">
        <v>486</v>
      </c>
    </row>
    <row r="9" spans="1:12" s="14" customFormat="1" ht="26.4" x14ac:dyDescent="0.3">
      <c r="A9" s="186"/>
      <c r="B9" s="186"/>
      <c r="C9" s="200"/>
      <c r="D9" s="204"/>
      <c r="E9" s="212"/>
      <c r="F9" s="208"/>
      <c r="G9" s="221"/>
      <c r="H9" s="100" t="s">
        <v>102</v>
      </c>
      <c r="I9" s="11" t="s">
        <v>385</v>
      </c>
      <c r="J9" s="73" t="b">
        <v>0</v>
      </c>
      <c r="K9" s="12"/>
      <c r="L9" s="58"/>
    </row>
    <row r="10" spans="1:12" s="14" customFormat="1" ht="27.75" customHeight="1" x14ac:dyDescent="0.3">
      <c r="A10" s="184" t="s">
        <v>104</v>
      </c>
      <c r="B10" s="184" t="s">
        <v>105</v>
      </c>
      <c r="C10" s="198" t="s">
        <v>106</v>
      </c>
      <c r="D10" s="256" t="s">
        <v>107</v>
      </c>
      <c r="E10" s="187" t="s">
        <v>108</v>
      </c>
      <c r="F10" s="184" t="s">
        <v>93</v>
      </c>
      <c r="G10" s="184" t="s">
        <v>109</v>
      </c>
      <c r="H10" s="99" t="s">
        <v>110</v>
      </c>
      <c r="I10" s="5">
        <v>0</v>
      </c>
      <c r="J10" s="74" t="b">
        <v>0</v>
      </c>
      <c r="K10" s="17"/>
      <c r="L10" s="4"/>
    </row>
    <row r="11" spans="1:12" s="14" customFormat="1" ht="27.75" customHeight="1" x14ac:dyDescent="0.3">
      <c r="A11" s="185"/>
      <c r="B11" s="185"/>
      <c r="C11" s="199"/>
      <c r="D11" s="240"/>
      <c r="E11" s="242"/>
      <c r="F11" s="185"/>
      <c r="G11" s="185"/>
      <c r="H11" s="7" t="s">
        <v>111</v>
      </c>
      <c r="I11" s="8">
        <v>1</v>
      </c>
      <c r="J11" s="75" t="b">
        <v>1</v>
      </c>
      <c r="K11" s="15" t="s">
        <v>474</v>
      </c>
      <c r="L11" s="7" t="s">
        <v>524</v>
      </c>
    </row>
    <row r="12" spans="1:12" s="14" customFormat="1" ht="27.75" customHeight="1" x14ac:dyDescent="0.3">
      <c r="A12" s="185"/>
      <c r="B12" s="185"/>
      <c r="C12" s="199"/>
      <c r="D12" s="240"/>
      <c r="E12" s="242"/>
      <c r="F12" s="185"/>
      <c r="G12" s="185"/>
      <c r="H12" s="7" t="s">
        <v>112</v>
      </c>
      <c r="I12" s="8">
        <v>2</v>
      </c>
      <c r="J12" s="75" t="b">
        <v>0</v>
      </c>
      <c r="K12" s="15"/>
      <c r="L12" s="7"/>
    </row>
    <row r="13" spans="1:12" s="14" customFormat="1" ht="27.75" customHeight="1" x14ac:dyDescent="0.3">
      <c r="A13" s="185"/>
      <c r="B13" s="185"/>
      <c r="C13" s="199"/>
      <c r="D13" s="240"/>
      <c r="E13" s="242"/>
      <c r="F13" s="185"/>
      <c r="G13" s="185"/>
      <c r="H13" s="7" t="s">
        <v>113</v>
      </c>
      <c r="I13" s="8">
        <v>3</v>
      </c>
      <c r="J13" s="75" t="b">
        <v>0</v>
      </c>
      <c r="K13" s="15"/>
      <c r="L13" s="7"/>
    </row>
    <row r="14" spans="1:12" s="14" customFormat="1" ht="117.75" customHeight="1" x14ac:dyDescent="0.3">
      <c r="A14" s="186"/>
      <c r="B14" s="186"/>
      <c r="C14" s="200"/>
      <c r="D14" s="257"/>
      <c r="E14" s="189"/>
      <c r="F14" s="186"/>
      <c r="G14" s="186"/>
      <c r="H14" s="100" t="s">
        <v>383</v>
      </c>
      <c r="I14" s="11" t="s">
        <v>385</v>
      </c>
      <c r="J14" s="76" t="b">
        <v>0</v>
      </c>
      <c r="K14" s="18"/>
      <c r="L14" s="10"/>
    </row>
    <row r="15" spans="1:12" s="14" customFormat="1" ht="27.75" customHeight="1" x14ac:dyDescent="0.3">
      <c r="A15" s="184" t="s">
        <v>104</v>
      </c>
      <c r="B15" s="184" t="s">
        <v>105</v>
      </c>
      <c r="C15" s="198" t="s">
        <v>114</v>
      </c>
      <c r="D15" s="201" t="s">
        <v>115</v>
      </c>
      <c r="E15" s="187" t="s">
        <v>116</v>
      </c>
      <c r="F15" s="205" t="s">
        <v>93</v>
      </c>
      <c r="G15" s="184" t="s">
        <v>94</v>
      </c>
      <c r="H15" s="99" t="s">
        <v>117</v>
      </c>
      <c r="I15" s="5">
        <v>0</v>
      </c>
      <c r="J15" s="74" t="b">
        <v>0</v>
      </c>
      <c r="K15" s="17"/>
      <c r="L15" s="4"/>
    </row>
    <row r="16" spans="1:12" s="14" customFormat="1" ht="27.75" customHeight="1" x14ac:dyDescent="0.3">
      <c r="A16" s="185"/>
      <c r="B16" s="185"/>
      <c r="C16" s="199"/>
      <c r="D16" s="203"/>
      <c r="E16" s="242"/>
      <c r="F16" s="207"/>
      <c r="G16" s="185"/>
      <c r="H16" s="7" t="s">
        <v>111</v>
      </c>
      <c r="I16" s="8">
        <v>1</v>
      </c>
      <c r="J16" s="75" t="b">
        <v>0</v>
      </c>
      <c r="K16" s="15"/>
      <c r="L16" s="7"/>
    </row>
    <row r="17" spans="1:12" s="14" customFormat="1" ht="27.75" customHeight="1" x14ac:dyDescent="0.3">
      <c r="A17" s="185"/>
      <c r="B17" s="185"/>
      <c r="C17" s="199"/>
      <c r="D17" s="203"/>
      <c r="E17" s="242"/>
      <c r="F17" s="207"/>
      <c r="G17" s="185"/>
      <c r="H17" s="7" t="s">
        <v>112</v>
      </c>
      <c r="I17" s="8">
        <v>2</v>
      </c>
      <c r="J17" s="75" t="b">
        <v>0</v>
      </c>
      <c r="K17" s="15"/>
      <c r="L17" s="7"/>
    </row>
    <row r="18" spans="1:12" s="14" customFormat="1" ht="27.75" customHeight="1" x14ac:dyDescent="0.3">
      <c r="A18" s="185"/>
      <c r="B18" s="185"/>
      <c r="C18" s="199"/>
      <c r="D18" s="203"/>
      <c r="E18" s="242"/>
      <c r="F18" s="207"/>
      <c r="G18" s="185"/>
      <c r="H18" s="7" t="s">
        <v>113</v>
      </c>
      <c r="I18" s="8">
        <v>3</v>
      </c>
      <c r="J18" s="77" t="b">
        <v>1</v>
      </c>
      <c r="K18" s="15" t="s">
        <v>473</v>
      </c>
      <c r="L18" s="7" t="s">
        <v>493</v>
      </c>
    </row>
    <row r="19" spans="1:12" s="14" customFormat="1" ht="102" customHeight="1" x14ac:dyDescent="0.3">
      <c r="A19" s="186"/>
      <c r="B19" s="186"/>
      <c r="C19" s="200"/>
      <c r="D19" s="204"/>
      <c r="E19" s="189"/>
      <c r="F19" s="208"/>
      <c r="G19" s="186"/>
      <c r="H19" s="100" t="s">
        <v>384</v>
      </c>
      <c r="I19" s="11" t="s">
        <v>385</v>
      </c>
      <c r="J19" s="76" t="b">
        <v>0</v>
      </c>
      <c r="K19" s="18"/>
      <c r="L19" s="10"/>
    </row>
    <row r="20" spans="1:12" s="14" customFormat="1" ht="39.6" x14ac:dyDescent="0.3">
      <c r="A20" s="184" t="s">
        <v>104</v>
      </c>
      <c r="B20" s="184" t="s">
        <v>105</v>
      </c>
      <c r="C20" s="198" t="s">
        <v>118</v>
      </c>
      <c r="D20" s="201" t="s">
        <v>462</v>
      </c>
      <c r="E20" s="209" t="s">
        <v>120</v>
      </c>
      <c r="F20" s="205" t="s">
        <v>93</v>
      </c>
      <c r="G20" s="184" t="s">
        <v>94</v>
      </c>
      <c r="H20" s="4" t="s">
        <v>121</v>
      </c>
      <c r="I20" s="5">
        <v>0</v>
      </c>
      <c r="J20" s="74" t="b">
        <v>0</v>
      </c>
      <c r="K20" s="17"/>
      <c r="L20" s="4"/>
    </row>
    <row r="21" spans="1:12" s="14" customFormat="1" ht="66" x14ac:dyDescent="0.3">
      <c r="A21" s="185"/>
      <c r="B21" s="185"/>
      <c r="C21" s="199"/>
      <c r="D21" s="203"/>
      <c r="E21" s="211"/>
      <c r="F21" s="207"/>
      <c r="G21" s="185"/>
      <c r="H21" s="7" t="s">
        <v>122</v>
      </c>
      <c r="I21" s="8">
        <v>1</v>
      </c>
      <c r="J21" s="75" t="b">
        <v>1</v>
      </c>
      <c r="K21" s="15" t="s">
        <v>474</v>
      </c>
      <c r="L21" s="7" t="s">
        <v>496</v>
      </c>
    </row>
    <row r="22" spans="1:12" s="14" customFormat="1" ht="39.6" x14ac:dyDescent="0.3">
      <c r="A22" s="185"/>
      <c r="B22" s="185"/>
      <c r="C22" s="199"/>
      <c r="D22" s="203"/>
      <c r="E22" s="211"/>
      <c r="F22" s="207"/>
      <c r="G22" s="185"/>
      <c r="H22" s="7" t="s">
        <v>123</v>
      </c>
      <c r="I22" s="8">
        <v>2</v>
      </c>
      <c r="J22" s="75" t="b">
        <v>0</v>
      </c>
      <c r="K22" s="15"/>
      <c r="L22" s="7"/>
    </row>
    <row r="23" spans="1:12" s="14" customFormat="1" ht="39.6" x14ac:dyDescent="0.3">
      <c r="A23" s="185"/>
      <c r="B23" s="185"/>
      <c r="C23" s="199"/>
      <c r="D23" s="203"/>
      <c r="E23" s="211"/>
      <c r="F23" s="207"/>
      <c r="G23" s="185"/>
      <c r="H23" s="7" t="s">
        <v>124</v>
      </c>
      <c r="I23" s="8">
        <v>3</v>
      </c>
      <c r="J23" s="75" t="b">
        <v>0</v>
      </c>
      <c r="K23" s="15"/>
      <c r="L23" s="7"/>
    </row>
    <row r="24" spans="1:12" s="14" customFormat="1" ht="26.4" x14ac:dyDescent="0.3">
      <c r="A24" s="186"/>
      <c r="B24" s="186"/>
      <c r="C24" s="200"/>
      <c r="D24" s="204"/>
      <c r="E24" s="212"/>
      <c r="F24" s="208"/>
      <c r="G24" s="186"/>
      <c r="H24" s="10" t="s">
        <v>125</v>
      </c>
      <c r="I24" s="11" t="s">
        <v>385</v>
      </c>
      <c r="J24" s="76" t="b">
        <v>0</v>
      </c>
      <c r="K24" s="18"/>
      <c r="L24" s="10"/>
    </row>
    <row r="25" spans="1:12" s="14" customFormat="1" ht="39.6" x14ac:dyDescent="0.3">
      <c r="A25" s="184" t="s">
        <v>104</v>
      </c>
      <c r="B25" s="184" t="s">
        <v>105</v>
      </c>
      <c r="C25" s="198" t="s">
        <v>126</v>
      </c>
      <c r="D25" s="201" t="s">
        <v>463</v>
      </c>
      <c r="E25" s="209" t="s">
        <v>128</v>
      </c>
      <c r="F25" s="205" t="s">
        <v>93</v>
      </c>
      <c r="G25" s="184" t="s">
        <v>94</v>
      </c>
      <c r="H25" s="4" t="s">
        <v>129</v>
      </c>
      <c r="I25" s="5">
        <v>0</v>
      </c>
      <c r="J25" s="74" t="b">
        <v>0</v>
      </c>
      <c r="K25" s="17"/>
      <c r="L25" s="4"/>
    </row>
    <row r="26" spans="1:12" s="14" customFormat="1" ht="211.2" x14ac:dyDescent="0.3">
      <c r="A26" s="185"/>
      <c r="B26" s="185"/>
      <c r="C26" s="199"/>
      <c r="D26" s="203"/>
      <c r="E26" s="211"/>
      <c r="F26" s="207"/>
      <c r="G26" s="185"/>
      <c r="H26" s="7" t="s">
        <v>122</v>
      </c>
      <c r="I26" s="8">
        <v>1</v>
      </c>
      <c r="J26" s="75" t="b">
        <v>1</v>
      </c>
      <c r="K26" s="15" t="s">
        <v>474</v>
      </c>
      <c r="L26" s="15" t="s">
        <v>495</v>
      </c>
    </row>
    <row r="27" spans="1:12" s="14" customFormat="1" ht="39.6" x14ac:dyDescent="0.3">
      <c r="A27" s="185"/>
      <c r="B27" s="185"/>
      <c r="C27" s="199"/>
      <c r="D27" s="203"/>
      <c r="E27" s="211"/>
      <c r="F27" s="207"/>
      <c r="G27" s="185"/>
      <c r="H27" s="7" t="s">
        <v>123</v>
      </c>
      <c r="I27" s="8">
        <v>2</v>
      </c>
      <c r="J27" s="75" t="b">
        <v>0</v>
      </c>
      <c r="K27" s="175"/>
      <c r="L27" s="175"/>
    </row>
    <row r="28" spans="1:12" s="14" customFormat="1" ht="39.6" x14ac:dyDescent="0.3">
      <c r="A28" s="185"/>
      <c r="B28" s="185"/>
      <c r="C28" s="199"/>
      <c r="D28" s="203"/>
      <c r="E28" s="211"/>
      <c r="F28" s="207"/>
      <c r="G28" s="185"/>
      <c r="H28" s="7" t="s">
        <v>124</v>
      </c>
      <c r="I28" s="8">
        <v>3</v>
      </c>
      <c r="J28" s="75" t="b">
        <v>0</v>
      </c>
      <c r="K28" s="15"/>
      <c r="L28" s="7"/>
    </row>
    <row r="29" spans="1:12" s="14" customFormat="1" ht="26.4" x14ac:dyDescent="0.3">
      <c r="A29" s="186"/>
      <c r="B29" s="186"/>
      <c r="C29" s="200"/>
      <c r="D29" s="204"/>
      <c r="E29" s="212"/>
      <c r="F29" s="208"/>
      <c r="G29" s="186"/>
      <c r="H29" s="10" t="s">
        <v>125</v>
      </c>
      <c r="I29" s="11" t="s">
        <v>385</v>
      </c>
      <c r="J29" s="76" t="b">
        <v>0</v>
      </c>
      <c r="K29" s="18"/>
      <c r="L29" s="10"/>
    </row>
    <row r="30" spans="1:12" s="14" customFormat="1" ht="26.4" x14ac:dyDescent="0.3">
      <c r="A30" s="184" t="s">
        <v>104</v>
      </c>
      <c r="B30" s="184" t="s">
        <v>105</v>
      </c>
      <c r="C30" s="198" t="s">
        <v>130</v>
      </c>
      <c r="D30" s="201" t="s">
        <v>131</v>
      </c>
      <c r="E30" s="209" t="s">
        <v>132</v>
      </c>
      <c r="F30" s="205" t="s">
        <v>93</v>
      </c>
      <c r="G30" s="184" t="s">
        <v>94</v>
      </c>
      <c r="H30" s="4" t="s">
        <v>133</v>
      </c>
      <c r="I30" s="5">
        <v>0</v>
      </c>
      <c r="J30" s="74" t="b">
        <v>0</v>
      </c>
      <c r="K30" s="17"/>
      <c r="L30" s="4"/>
    </row>
    <row r="31" spans="1:12" s="14" customFormat="1" ht="52.8" x14ac:dyDescent="0.3">
      <c r="A31" s="185"/>
      <c r="B31" s="185"/>
      <c r="C31" s="199"/>
      <c r="D31" s="203"/>
      <c r="E31" s="211"/>
      <c r="F31" s="207"/>
      <c r="G31" s="185"/>
      <c r="H31" s="7" t="s">
        <v>134</v>
      </c>
      <c r="I31" s="8">
        <v>1</v>
      </c>
      <c r="J31" s="75" t="b">
        <v>1</v>
      </c>
      <c r="K31" s="15" t="s">
        <v>473</v>
      </c>
      <c r="L31" s="7" t="s">
        <v>494</v>
      </c>
    </row>
    <row r="32" spans="1:12" s="14" customFormat="1" ht="39.6" x14ac:dyDescent="0.3">
      <c r="A32" s="185"/>
      <c r="B32" s="185"/>
      <c r="C32" s="199"/>
      <c r="D32" s="203"/>
      <c r="E32" s="211"/>
      <c r="F32" s="207"/>
      <c r="G32" s="185"/>
      <c r="H32" s="7" t="s">
        <v>135</v>
      </c>
      <c r="I32" s="8">
        <v>2</v>
      </c>
      <c r="J32" s="77" t="b">
        <v>0</v>
      </c>
      <c r="K32" s="15"/>
      <c r="L32" s="7"/>
    </row>
    <row r="33" spans="1:12" s="14" customFormat="1" ht="26.4" x14ac:dyDescent="0.3">
      <c r="A33" s="186"/>
      <c r="B33" s="186"/>
      <c r="C33" s="200"/>
      <c r="D33" s="204"/>
      <c r="E33" s="212"/>
      <c r="F33" s="208"/>
      <c r="G33" s="186"/>
      <c r="H33" s="100" t="s">
        <v>136</v>
      </c>
      <c r="I33" s="16">
        <v>3</v>
      </c>
      <c r="J33" s="78" t="b">
        <v>0</v>
      </c>
      <c r="K33" s="15"/>
      <c r="L33" s="59"/>
    </row>
    <row r="34" spans="1:12" s="14" customFormat="1" x14ac:dyDescent="0.3">
      <c r="A34" s="184" t="s">
        <v>104</v>
      </c>
      <c r="B34" s="184" t="s">
        <v>105</v>
      </c>
      <c r="C34" s="198" t="s">
        <v>137</v>
      </c>
      <c r="D34" s="201" t="s">
        <v>138</v>
      </c>
      <c r="E34" s="209" t="s">
        <v>139</v>
      </c>
      <c r="F34" s="205" t="s">
        <v>93</v>
      </c>
      <c r="G34" s="184" t="s">
        <v>140</v>
      </c>
      <c r="H34" s="4" t="s">
        <v>141</v>
      </c>
      <c r="I34" s="5">
        <v>0</v>
      </c>
      <c r="J34" s="74" t="b">
        <v>0</v>
      </c>
      <c r="K34" s="17"/>
      <c r="L34" s="60"/>
    </row>
    <row r="35" spans="1:12" s="14" customFormat="1" ht="39.6" x14ac:dyDescent="0.3">
      <c r="A35" s="185"/>
      <c r="B35" s="185"/>
      <c r="C35" s="199"/>
      <c r="D35" s="203"/>
      <c r="E35" s="211"/>
      <c r="F35" s="207"/>
      <c r="G35" s="185"/>
      <c r="H35" s="7" t="s">
        <v>142</v>
      </c>
      <c r="I35" s="8">
        <v>1</v>
      </c>
      <c r="J35" s="75" t="b">
        <v>0</v>
      </c>
      <c r="K35" s="15"/>
      <c r="L35" s="61"/>
    </row>
    <row r="36" spans="1:12" s="14" customFormat="1" ht="52.8" x14ac:dyDescent="0.3">
      <c r="A36" s="185"/>
      <c r="B36" s="185"/>
      <c r="C36" s="199"/>
      <c r="D36" s="203"/>
      <c r="E36" s="211"/>
      <c r="F36" s="207"/>
      <c r="G36" s="185"/>
      <c r="H36" s="7" t="s">
        <v>143</v>
      </c>
      <c r="I36" s="8">
        <v>2</v>
      </c>
      <c r="J36" s="75" t="b">
        <v>1</v>
      </c>
      <c r="K36" s="18" t="s">
        <v>474</v>
      </c>
      <c r="L36" s="61" t="s">
        <v>497</v>
      </c>
    </row>
    <row r="37" spans="1:12" s="14" customFormat="1" x14ac:dyDescent="0.3">
      <c r="A37" s="186"/>
      <c r="B37" s="186"/>
      <c r="C37" s="200"/>
      <c r="D37" s="204"/>
      <c r="E37" s="212"/>
      <c r="F37" s="208"/>
      <c r="G37" s="186"/>
      <c r="H37" s="10" t="s">
        <v>144</v>
      </c>
      <c r="I37" s="11">
        <v>3</v>
      </c>
      <c r="J37" s="76" t="b">
        <v>0</v>
      </c>
      <c r="K37" s="18"/>
      <c r="L37" s="61"/>
    </row>
    <row r="38" spans="1:12" s="29" customFormat="1" ht="26.4" x14ac:dyDescent="0.3">
      <c r="A38" s="184" t="s">
        <v>104</v>
      </c>
      <c r="B38" s="184" t="s">
        <v>145</v>
      </c>
      <c r="C38" s="198" t="s">
        <v>146</v>
      </c>
      <c r="D38" s="201" t="s">
        <v>147</v>
      </c>
      <c r="E38" s="209" t="s">
        <v>148</v>
      </c>
      <c r="F38" s="258" t="s">
        <v>93</v>
      </c>
      <c r="G38" s="184" t="s">
        <v>94</v>
      </c>
      <c r="H38" s="99" t="s">
        <v>393</v>
      </c>
      <c r="I38" s="5">
        <v>0</v>
      </c>
      <c r="J38" s="74" t="b">
        <v>0</v>
      </c>
      <c r="K38" s="17"/>
      <c r="L38" s="4"/>
    </row>
    <row r="39" spans="1:12" s="29" customFormat="1" ht="52.8" x14ac:dyDescent="0.3">
      <c r="A39" s="185"/>
      <c r="B39" s="185"/>
      <c r="C39" s="199"/>
      <c r="D39" s="203"/>
      <c r="E39" s="211"/>
      <c r="F39" s="259"/>
      <c r="G39" s="185"/>
      <c r="H39" s="7" t="s">
        <v>149</v>
      </c>
      <c r="I39" s="8">
        <v>1</v>
      </c>
      <c r="J39" s="75" t="b">
        <v>0</v>
      </c>
      <c r="K39" s="15"/>
      <c r="L39" s="7"/>
    </row>
    <row r="40" spans="1:12" s="29" customFormat="1" ht="26.4" x14ac:dyDescent="0.3">
      <c r="A40" s="185"/>
      <c r="B40" s="185"/>
      <c r="C40" s="199"/>
      <c r="D40" s="203"/>
      <c r="E40" s="211"/>
      <c r="F40" s="259"/>
      <c r="G40" s="185"/>
      <c r="H40" s="7" t="s">
        <v>150</v>
      </c>
      <c r="I40" s="8">
        <v>1</v>
      </c>
      <c r="J40" s="75" t="b">
        <v>0</v>
      </c>
      <c r="K40" s="177"/>
      <c r="L40" s="177"/>
    </row>
    <row r="41" spans="1:12" s="29" customFormat="1" ht="171.6" x14ac:dyDescent="0.3">
      <c r="A41" s="185"/>
      <c r="B41" s="185"/>
      <c r="C41" s="199"/>
      <c r="D41" s="203"/>
      <c r="E41" s="211"/>
      <c r="F41" s="259"/>
      <c r="G41" s="185"/>
      <c r="H41" s="7" t="s">
        <v>151</v>
      </c>
      <c r="I41" s="8">
        <v>2</v>
      </c>
      <c r="J41" s="75" t="b">
        <v>1</v>
      </c>
      <c r="K41" s="15" t="s">
        <v>473</v>
      </c>
      <c r="L41" s="10" t="s">
        <v>525</v>
      </c>
    </row>
    <row r="42" spans="1:12" s="29" customFormat="1" ht="26.4" x14ac:dyDescent="0.3">
      <c r="A42" s="186"/>
      <c r="B42" s="186"/>
      <c r="C42" s="200"/>
      <c r="D42" s="204"/>
      <c r="E42" s="212"/>
      <c r="F42" s="260"/>
      <c r="G42" s="186"/>
      <c r="H42" s="10" t="s">
        <v>152</v>
      </c>
      <c r="I42" s="11">
        <v>3</v>
      </c>
      <c r="J42" s="79" t="b">
        <v>0</v>
      </c>
      <c r="K42" s="177"/>
      <c r="L42" s="177"/>
    </row>
    <row r="43" spans="1:12" s="29" customFormat="1" ht="26.4" x14ac:dyDescent="0.3">
      <c r="A43" s="184" t="s">
        <v>104</v>
      </c>
      <c r="B43" s="184" t="s">
        <v>145</v>
      </c>
      <c r="C43" s="198" t="s">
        <v>153</v>
      </c>
      <c r="D43" s="201" t="s">
        <v>154</v>
      </c>
      <c r="E43" s="209" t="s">
        <v>155</v>
      </c>
      <c r="F43" s="205" t="s">
        <v>93</v>
      </c>
      <c r="G43" s="184" t="s">
        <v>94</v>
      </c>
      <c r="H43" s="4" t="s">
        <v>156</v>
      </c>
      <c r="I43" s="5">
        <v>0</v>
      </c>
      <c r="J43" s="80" t="b">
        <v>0</v>
      </c>
      <c r="K43" s="17"/>
      <c r="L43" s="4"/>
    </row>
    <row r="44" spans="1:12" s="29" customFormat="1" ht="52.8" x14ac:dyDescent="0.3">
      <c r="A44" s="185"/>
      <c r="B44" s="185"/>
      <c r="C44" s="199"/>
      <c r="D44" s="203"/>
      <c r="E44" s="211"/>
      <c r="F44" s="207"/>
      <c r="G44" s="185"/>
      <c r="H44" s="7" t="s">
        <v>157</v>
      </c>
      <c r="I44" s="8">
        <v>1</v>
      </c>
      <c r="J44" s="75" t="b">
        <v>0</v>
      </c>
      <c r="K44" s="177"/>
      <c r="L44" s="7"/>
    </row>
    <row r="45" spans="1:12" s="29" customFormat="1" ht="66" x14ac:dyDescent="0.3">
      <c r="A45" s="185"/>
      <c r="B45" s="185"/>
      <c r="C45" s="199"/>
      <c r="D45" s="203"/>
      <c r="E45" s="211"/>
      <c r="F45" s="207"/>
      <c r="G45" s="185"/>
      <c r="H45" s="7" t="s">
        <v>158</v>
      </c>
      <c r="I45" s="8">
        <v>2</v>
      </c>
      <c r="J45" s="75" t="b">
        <v>1</v>
      </c>
      <c r="K45" s="15" t="s">
        <v>473</v>
      </c>
      <c r="L45" s="7" t="s">
        <v>503</v>
      </c>
    </row>
    <row r="46" spans="1:12" s="29" customFormat="1" ht="39.6" x14ac:dyDescent="0.3">
      <c r="A46" s="186"/>
      <c r="B46" s="186"/>
      <c r="C46" s="200"/>
      <c r="D46" s="204"/>
      <c r="E46" s="212"/>
      <c r="F46" s="208"/>
      <c r="G46" s="186"/>
      <c r="H46" s="10" t="s">
        <v>159</v>
      </c>
      <c r="I46" s="11">
        <v>3</v>
      </c>
      <c r="J46" s="76" t="b">
        <v>0</v>
      </c>
      <c r="K46" s="177"/>
      <c r="L46" s="10"/>
    </row>
    <row r="47" spans="1:12" s="29" customFormat="1" ht="25.5" customHeight="1" x14ac:dyDescent="0.3">
      <c r="A47" s="184" t="s">
        <v>104</v>
      </c>
      <c r="B47" s="184" t="s">
        <v>145</v>
      </c>
      <c r="C47" s="198" t="s">
        <v>160</v>
      </c>
      <c r="D47" s="256" t="s">
        <v>161</v>
      </c>
      <c r="E47" s="187" t="s">
        <v>162</v>
      </c>
      <c r="F47" s="184" t="s">
        <v>163</v>
      </c>
      <c r="G47" s="184" t="s">
        <v>94</v>
      </c>
      <c r="H47" s="187" t="s">
        <v>164</v>
      </c>
      <c r="I47" s="32" t="s">
        <v>103</v>
      </c>
      <c r="J47" s="81" t="s">
        <v>47</v>
      </c>
      <c r="K47" s="32" t="s">
        <v>473</v>
      </c>
      <c r="L47" s="34" t="s">
        <v>530</v>
      </c>
    </row>
    <row r="48" spans="1:12" s="29" customFormat="1" ht="52.8" x14ac:dyDescent="0.3">
      <c r="A48" s="185"/>
      <c r="B48" s="185"/>
      <c r="C48" s="199"/>
      <c r="D48" s="240"/>
      <c r="E48" s="242"/>
      <c r="F48" s="185"/>
      <c r="G48" s="185"/>
      <c r="H48" s="188"/>
      <c r="I48" s="40" t="s">
        <v>103</v>
      </c>
      <c r="J48" s="82" t="s">
        <v>55</v>
      </c>
      <c r="K48" s="32" t="s">
        <v>473</v>
      </c>
      <c r="L48" s="37" t="s">
        <v>501</v>
      </c>
    </row>
    <row r="49" spans="1:12" s="29" customFormat="1" x14ac:dyDescent="0.3">
      <c r="A49" s="185"/>
      <c r="B49" s="185"/>
      <c r="C49" s="199"/>
      <c r="D49" s="240"/>
      <c r="E49" s="242"/>
      <c r="F49" s="185"/>
      <c r="G49" s="185"/>
      <c r="H49" s="188"/>
      <c r="I49" s="40" t="s">
        <v>103</v>
      </c>
      <c r="J49" s="82" t="s">
        <v>24</v>
      </c>
      <c r="K49" s="32" t="s">
        <v>473</v>
      </c>
      <c r="L49" s="37" t="s">
        <v>502</v>
      </c>
    </row>
    <row r="50" spans="1:12" s="29" customFormat="1" x14ac:dyDescent="0.3">
      <c r="A50" s="185"/>
      <c r="B50" s="185"/>
      <c r="C50" s="199"/>
      <c r="D50" s="240"/>
      <c r="E50" s="242"/>
      <c r="F50" s="185"/>
      <c r="G50" s="185"/>
      <c r="H50" s="188"/>
      <c r="I50" s="40" t="s">
        <v>103</v>
      </c>
      <c r="J50" s="82"/>
      <c r="K50" s="40"/>
      <c r="L50" s="37"/>
    </row>
    <row r="51" spans="1:12" s="29" customFormat="1" ht="90" customHeight="1" x14ac:dyDescent="0.3">
      <c r="A51" s="186"/>
      <c r="B51" s="186"/>
      <c r="C51" s="200"/>
      <c r="D51" s="257"/>
      <c r="E51" s="189"/>
      <c r="F51" s="186"/>
      <c r="G51" s="186"/>
      <c r="H51" s="189"/>
      <c r="I51" s="32" t="s">
        <v>103</v>
      </c>
      <c r="J51" s="81"/>
      <c r="K51" s="32"/>
      <c r="L51" s="34"/>
    </row>
    <row r="52" spans="1:12" s="29" customFormat="1" ht="39.6" x14ac:dyDescent="0.3">
      <c r="A52" s="184" t="s">
        <v>104</v>
      </c>
      <c r="B52" s="184" t="s">
        <v>145</v>
      </c>
      <c r="C52" s="198">
        <v>4</v>
      </c>
      <c r="D52" s="201" t="s">
        <v>165</v>
      </c>
      <c r="E52" s="209" t="s">
        <v>166</v>
      </c>
      <c r="F52" s="205" t="s">
        <v>93</v>
      </c>
      <c r="G52" s="184" t="s">
        <v>94</v>
      </c>
      <c r="H52" s="46" t="s">
        <v>167</v>
      </c>
      <c r="I52" s="5">
        <v>0</v>
      </c>
      <c r="J52" s="80" t="b">
        <v>1</v>
      </c>
      <c r="K52" s="17" t="s">
        <v>473</v>
      </c>
      <c r="L52" s="4"/>
    </row>
    <row r="53" spans="1:12" s="29" customFormat="1" ht="26.4" x14ac:dyDescent="0.3">
      <c r="A53" s="185"/>
      <c r="B53" s="185"/>
      <c r="C53" s="199"/>
      <c r="D53" s="240"/>
      <c r="E53" s="242"/>
      <c r="F53" s="185"/>
      <c r="G53" s="185"/>
      <c r="H53" s="7" t="s">
        <v>168</v>
      </c>
      <c r="I53" s="31">
        <v>2</v>
      </c>
      <c r="J53" s="83" t="b">
        <v>0</v>
      </c>
      <c r="K53" s="32"/>
      <c r="L53" s="34"/>
    </row>
    <row r="54" spans="1:12" s="29" customFormat="1" ht="39.6" x14ac:dyDescent="0.3">
      <c r="A54" s="186"/>
      <c r="B54" s="186"/>
      <c r="C54" s="200"/>
      <c r="D54" s="204"/>
      <c r="E54" s="212"/>
      <c r="F54" s="208"/>
      <c r="G54" s="186"/>
      <c r="H54" s="10" t="s">
        <v>169</v>
      </c>
      <c r="I54" s="11">
        <v>3</v>
      </c>
      <c r="J54" s="79" t="b">
        <v>0</v>
      </c>
      <c r="K54" s="18"/>
      <c r="L54" s="10"/>
    </row>
    <row r="55" spans="1:12" x14ac:dyDescent="0.3">
      <c r="A55" s="184" t="s">
        <v>104</v>
      </c>
      <c r="B55" s="184" t="s">
        <v>170</v>
      </c>
      <c r="C55" s="198" t="s">
        <v>171</v>
      </c>
      <c r="D55" s="201" t="s">
        <v>172</v>
      </c>
      <c r="E55" s="209" t="s">
        <v>173</v>
      </c>
      <c r="F55" s="205" t="s">
        <v>174</v>
      </c>
      <c r="G55" s="184" t="s">
        <v>94</v>
      </c>
      <c r="H55" s="99" t="s">
        <v>175</v>
      </c>
      <c r="I55" s="5">
        <v>0</v>
      </c>
      <c r="J55" s="74" t="b">
        <v>0</v>
      </c>
      <c r="K55" s="17"/>
      <c r="L55" s="4"/>
    </row>
    <row r="56" spans="1:12" ht="52.8" x14ac:dyDescent="0.3">
      <c r="A56" s="185"/>
      <c r="B56" s="185"/>
      <c r="C56" s="199"/>
      <c r="D56" s="203"/>
      <c r="E56" s="211"/>
      <c r="F56" s="207"/>
      <c r="G56" s="185"/>
      <c r="H56" s="101" t="s">
        <v>176</v>
      </c>
      <c r="I56" s="8">
        <v>1</v>
      </c>
      <c r="J56" s="75" t="b">
        <v>0</v>
      </c>
      <c r="K56" s="15"/>
      <c r="L56" s="7"/>
    </row>
    <row r="57" spans="1:12" ht="26.4" x14ac:dyDescent="0.3">
      <c r="A57" s="185"/>
      <c r="B57" s="185"/>
      <c r="C57" s="199"/>
      <c r="D57" s="203"/>
      <c r="E57" s="211"/>
      <c r="F57" s="207"/>
      <c r="G57" s="185"/>
      <c r="H57" s="7" t="s">
        <v>177</v>
      </c>
      <c r="I57" s="8">
        <v>1</v>
      </c>
      <c r="J57" s="75" t="b">
        <v>0</v>
      </c>
      <c r="K57" s="15"/>
      <c r="L57" s="7"/>
    </row>
    <row r="58" spans="1:12" ht="145.19999999999999" x14ac:dyDescent="0.3">
      <c r="A58" s="185"/>
      <c r="B58" s="185"/>
      <c r="C58" s="199"/>
      <c r="D58" s="203"/>
      <c r="E58" s="211"/>
      <c r="F58" s="207"/>
      <c r="G58" s="185"/>
      <c r="H58" s="7" t="s">
        <v>178</v>
      </c>
      <c r="I58" s="8">
        <v>2</v>
      </c>
      <c r="J58" s="77" t="b">
        <v>1</v>
      </c>
      <c r="K58" s="17" t="s">
        <v>473</v>
      </c>
      <c r="L58" s="7" t="s">
        <v>526</v>
      </c>
    </row>
    <row r="59" spans="1:12" ht="26.4" x14ac:dyDescent="0.3">
      <c r="A59" s="186"/>
      <c r="B59" s="186"/>
      <c r="C59" s="200"/>
      <c r="D59" s="204"/>
      <c r="E59" s="212"/>
      <c r="F59" s="208"/>
      <c r="G59" s="186"/>
      <c r="H59" s="10" t="s">
        <v>179</v>
      </c>
      <c r="I59" s="11">
        <v>3</v>
      </c>
      <c r="J59" s="76" t="b">
        <v>0</v>
      </c>
      <c r="K59" s="176"/>
      <c r="L59" s="10"/>
    </row>
    <row r="60" spans="1:12" ht="26.25" customHeight="1" x14ac:dyDescent="0.3">
      <c r="A60" s="184" t="s">
        <v>104</v>
      </c>
      <c r="B60" s="184" t="s">
        <v>170</v>
      </c>
      <c r="C60" s="198" t="s">
        <v>180</v>
      </c>
      <c r="D60" s="201" t="s">
        <v>181</v>
      </c>
      <c r="E60" s="209" t="s">
        <v>182</v>
      </c>
      <c r="F60" s="205" t="s">
        <v>93</v>
      </c>
      <c r="G60" s="184" t="s">
        <v>94</v>
      </c>
      <c r="H60" s="4" t="s">
        <v>183</v>
      </c>
      <c r="I60" s="5">
        <v>0</v>
      </c>
      <c r="J60" s="74" t="b">
        <v>0</v>
      </c>
      <c r="K60" s="176"/>
      <c r="L60" s="4"/>
    </row>
    <row r="61" spans="1:12" ht="55.5" customHeight="1" x14ac:dyDescent="0.3">
      <c r="A61" s="185"/>
      <c r="B61" s="185"/>
      <c r="C61" s="199"/>
      <c r="D61" s="203"/>
      <c r="E61" s="211"/>
      <c r="F61" s="207"/>
      <c r="G61" s="185"/>
      <c r="H61" s="7" t="s">
        <v>184</v>
      </c>
      <c r="I61" s="8">
        <v>1</v>
      </c>
      <c r="J61" s="77" t="b">
        <v>0</v>
      </c>
      <c r="K61" s="15"/>
      <c r="L61" s="7"/>
    </row>
    <row r="62" spans="1:12" ht="79.2" x14ac:dyDescent="0.3">
      <c r="A62" s="185"/>
      <c r="B62" s="185"/>
      <c r="C62" s="199"/>
      <c r="D62" s="203"/>
      <c r="E62" s="211"/>
      <c r="F62" s="207"/>
      <c r="G62" s="185"/>
      <c r="H62" s="7" t="s">
        <v>185</v>
      </c>
      <c r="I62" s="8">
        <v>2</v>
      </c>
      <c r="J62" s="75" t="b">
        <v>1</v>
      </c>
      <c r="K62" s="17" t="s">
        <v>473</v>
      </c>
      <c r="L62" s="7" t="s">
        <v>498</v>
      </c>
    </row>
    <row r="63" spans="1:12" ht="51" customHeight="1" x14ac:dyDescent="0.3">
      <c r="A63" s="186"/>
      <c r="B63" s="186"/>
      <c r="C63" s="200"/>
      <c r="D63" s="204"/>
      <c r="E63" s="212"/>
      <c r="F63" s="208"/>
      <c r="G63" s="186"/>
      <c r="H63" s="10" t="s">
        <v>186</v>
      </c>
      <c r="I63" s="11">
        <v>3</v>
      </c>
      <c r="J63" s="79" t="b">
        <v>0</v>
      </c>
      <c r="K63" s="18"/>
      <c r="L63" s="173"/>
    </row>
    <row r="64" spans="1:12" ht="26.4" x14ac:dyDescent="0.3">
      <c r="A64" s="184" t="s">
        <v>104</v>
      </c>
      <c r="B64" s="184" t="s">
        <v>170</v>
      </c>
      <c r="C64" s="198" t="s">
        <v>187</v>
      </c>
      <c r="D64" s="201" t="s">
        <v>188</v>
      </c>
      <c r="E64" s="209" t="s">
        <v>189</v>
      </c>
      <c r="F64" s="205" t="s">
        <v>174</v>
      </c>
      <c r="G64" s="184" t="s">
        <v>94</v>
      </c>
      <c r="H64" s="4" t="s">
        <v>190</v>
      </c>
      <c r="I64" s="5" t="s">
        <v>385</v>
      </c>
      <c r="J64" s="80" t="b">
        <v>0</v>
      </c>
      <c r="K64" s="176"/>
      <c r="L64" s="4"/>
    </row>
    <row r="65" spans="1:12" x14ac:dyDescent="0.3">
      <c r="A65" s="185"/>
      <c r="B65" s="185"/>
      <c r="C65" s="199"/>
      <c r="D65" s="203"/>
      <c r="E65" s="211"/>
      <c r="F65" s="207"/>
      <c r="G65" s="185"/>
      <c r="H65" s="7" t="s">
        <v>191</v>
      </c>
      <c r="I65" s="8">
        <v>0</v>
      </c>
      <c r="J65" s="75" t="b">
        <v>0</v>
      </c>
      <c r="K65" s="15"/>
      <c r="L65" s="7"/>
    </row>
    <row r="66" spans="1:12" ht="27.75" customHeight="1" x14ac:dyDescent="0.3">
      <c r="A66" s="186"/>
      <c r="B66" s="186"/>
      <c r="C66" s="200"/>
      <c r="D66" s="204"/>
      <c r="E66" s="212"/>
      <c r="F66" s="208"/>
      <c r="G66" s="186"/>
      <c r="H66" s="10" t="s">
        <v>192</v>
      </c>
      <c r="I66" s="11">
        <v>3</v>
      </c>
      <c r="J66" s="76" t="b">
        <v>1</v>
      </c>
      <c r="K66" s="17" t="s">
        <v>473</v>
      </c>
      <c r="L66" s="10" t="s">
        <v>500</v>
      </c>
    </row>
    <row r="67" spans="1:12" ht="26.4" x14ac:dyDescent="0.3">
      <c r="A67" s="184" t="s">
        <v>104</v>
      </c>
      <c r="B67" s="184" t="s">
        <v>170</v>
      </c>
      <c r="C67" s="198" t="s">
        <v>193</v>
      </c>
      <c r="D67" s="201" t="s">
        <v>194</v>
      </c>
      <c r="E67" s="209" t="s">
        <v>195</v>
      </c>
      <c r="F67" s="205" t="s">
        <v>174</v>
      </c>
      <c r="G67" s="184" t="s">
        <v>94</v>
      </c>
      <c r="H67" s="4" t="s">
        <v>464</v>
      </c>
      <c r="I67" s="5" t="s">
        <v>385</v>
      </c>
      <c r="J67" s="80" t="b">
        <v>0</v>
      </c>
      <c r="K67" s="17"/>
      <c r="L67" s="4"/>
    </row>
    <row r="68" spans="1:12" x14ac:dyDescent="0.3">
      <c r="A68" s="185"/>
      <c r="B68" s="185"/>
      <c r="C68" s="199"/>
      <c r="D68" s="203"/>
      <c r="E68" s="211"/>
      <c r="F68" s="207"/>
      <c r="G68" s="185"/>
      <c r="H68" s="7" t="s">
        <v>191</v>
      </c>
      <c r="I68" s="8">
        <v>1</v>
      </c>
      <c r="J68" s="77" t="b">
        <v>0</v>
      </c>
      <c r="K68" s="15"/>
      <c r="L68" s="7"/>
    </row>
    <row r="69" spans="1:12" ht="39" customHeight="1" x14ac:dyDescent="0.3">
      <c r="A69" s="186"/>
      <c r="B69" s="186"/>
      <c r="C69" s="200"/>
      <c r="D69" s="204"/>
      <c r="E69" s="212"/>
      <c r="F69" s="208"/>
      <c r="G69" s="186"/>
      <c r="H69" s="10" t="s">
        <v>192</v>
      </c>
      <c r="I69" s="11">
        <v>3</v>
      </c>
      <c r="J69" s="79" t="b">
        <v>1</v>
      </c>
      <c r="K69" s="17" t="s">
        <v>499</v>
      </c>
      <c r="L69" s="10" t="s">
        <v>527</v>
      </c>
    </row>
    <row r="70" spans="1:12" ht="39.6" x14ac:dyDescent="0.3">
      <c r="A70" s="219" t="s">
        <v>104</v>
      </c>
      <c r="B70" s="219" t="s">
        <v>196</v>
      </c>
      <c r="C70" s="196" t="s">
        <v>197</v>
      </c>
      <c r="D70" s="201" t="s">
        <v>198</v>
      </c>
      <c r="E70" s="237" t="s">
        <v>199</v>
      </c>
      <c r="F70" s="205" t="s">
        <v>174</v>
      </c>
      <c r="G70" s="190" t="s">
        <v>94</v>
      </c>
      <c r="H70" s="4" t="s">
        <v>200</v>
      </c>
      <c r="I70" s="5" t="s">
        <v>103</v>
      </c>
      <c r="J70" s="80" t="b">
        <v>1</v>
      </c>
      <c r="K70" s="17" t="s">
        <v>473</v>
      </c>
      <c r="L70" s="19" t="s">
        <v>504</v>
      </c>
    </row>
    <row r="71" spans="1:12" ht="238.5" customHeight="1" x14ac:dyDescent="0.3">
      <c r="A71" s="221"/>
      <c r="B71" s="221"/>
      <c r="C71" s="197"/>
      <c r="D71" s="204"/>
      <c r="E71" s="239"/>
      <c r="F71" s="208"/>
      <c r="G71" s="192"/>
      <c r="H71" s="100" t="s">
        <v>201</v>
      </c>
      <c r="I71" s="11" t="s">
        <v>103</v>
      </c>
      <c r="J71" s="84" t="b">
        <v>0</v>
      </c>
      <c r="K71" s="16"/>
      <c r="L71" s="20"/>
    </row>
    <row r="72" spans="1:12" x14ac:dyDescent="0.3">
      <c r="A72" s="184" t="s">
        <v>104</v>
      </c>
      <c r="B72" s="184" t="s">
        <v>196</v>
      </c>
      <c r="C72" s="198" t="s">
        <v>202</v>
      </c>
      <c r="D72" s="201" t="s">
        <v>203</v>
      </c>
      <c r="E72" s="209" t="s">
        <v>204</v>
      </c>
      <c r="F72" s="205" t="s">
        <v>93</v>
      </c>
      <c r="G72" s="184" t="s">
        <v>94</v>
      </c>
      <c r="H72" s="99" t="s">
        <v>205</v>
      </c>
      <c r="I72" s="5">
        <v>0</v>
      </c>
      <c r="J72" s="85" t="b">
        <v>0</v>
      </c>
      <c r="K72" s="17"/>
      <c r="L72" s="4"/>
    </row>
    <row r="73" spans="1:12" ht="41.25" customHeight="1" x14ac:dyDescent="0.3">
      <c r="A73" s="185"/>
      <c r="B73" s="185"/>
      <c r="C73" s="199"/>
      <c r="D73" s="203"/>
      <c r="E73" s="211"/>
      <c r="F73" s="207"/>
      <c r="G73" s="185"/>
      <c r="H73" s="7" t="s">
        <v>206</v>
      </c>
      <c r="I73" s="8">
        <v>1</v>
      </c>
      <c r="J73" s="75" t="b">
        <v>0</v>
      </c>
      <c r="K73" s="15"/>
      <c r="L73" s="7"/>
    </row>
    <row r="74" spans="1:12" ht="46.5" customHeight="1" x14ac:dyDescent="0.3">
      <c r="A74" s="185"/>
      <c r="B74" s="185"/>
      <c r="C74" s="199"/>
      <c r="D74" s="203"/>
      <c r="E74" s="211"/>
      <c r="F74" s="207"/>
      <c r="G74" s="185"/>
      <c r="H74" s="7" t="s">
        <v>207</v>
      </c>
      <c r="I74" s="8">
        <v>2</v>
      </c>
      <c r="J74" s="77" t="b">
        <v>0</v>
      </c>
      <c r="K74" s="15"/>
      <c r="L74" s="7"/>
    </row>
    <row r="75" spans="1:12" ht="49.5" customHeight="1" x14ac:dyDescent="0.3">
      <c r="A75" s="186"/>
      <c r="B75" s="186"/>
      <c r="C75" s="200"/>
      <c r="D75" s="204"/>
      <c r="E75" s="212"/>
      <c r="F75" s="208"/>
      <c r="G75" s="186"/>
      <c r="H75" s="10" t="s">
        <v>208</v>
      </c>
      <c r="I75" s="11">
        <v>3</v>
      </c>
      <c r="J75" s="76" t="b">
        <v>1</v>
      </c>
      <c r="K75" s="18" t="s">
        <v>473</v>
      </c>
      <c r="L75" s="10"/>
    </row>
    <row r="76" spans="1:12" ht="21" customHeight="1" x14ac:dyDescent="0.3">
      <c r="A76" s="184" t="s">
        <v>104</v>
      </c>
      <c r="B76" s="184" t="s">
        <v>196</v>
      </c>
      <c r="C76" s="198" t="s">
        <v>209</v>
      </c>
      <c r="D76" s="201" t="s">
        <v>210</v>
      </c>
      <c r="E76" s="209" t="s">
        <v>211</v>
      </c>
      <c r="F76" s="205" t="s">
        <v>174</v>
      </c>
      <c r="G76" s="184" t="s">
        <v>94</v>
      </c>
      <c r="H76" s="4" t="s">
        <v>212</v>
      </c>
      <c r="I76" s="5" t="s">
        <v>385</v>
      </c>
      <c r="J76" s="74" t="b">
        <v>0</v>
      </c>
      <c r="K76" s="18"/>
      <c r="L76" s="4"/>
    </row>
    <row r="77" spans="1:12" ht="42" customHeight="1" x14ac:dyDescent="0.3">
      <c r="A77" s="185"/>
      <c r="B77" s="185"/>
      <c r="C77" s="199"/>
      <c r="D77" s="203"/>
      <c r="E77" s="211"/>
      <c r="F77" s="207"/>
      <c r="G77" s="185"/>
      <c r="H77" s="7" t="s">
        <v>213</v>
      </c>
      <c r="I77" s="8">
        <v>0</v>
      </c>
      <c r="J77" s="75" t="b">
        <v>0</v>
      </c>
      <c r="K77" s="15"/>
      <c r="L77" s="7"/>
    </row>
    <row r="78" spans="1:12" ht="38.25" customHeight="1" x14ac:dyDescent="0.3">
      <c r="A78" s="185"/>
      <c r="B78" s="185"/>
      <c r="C78" s="199"/>
      <c r="D78" s="203"/>
      <c r="E78" s="211"/>
      <c r="F78" s="207"/>
      <c r="G78" s="185"/>
      <c r="H78" s="7" t="s">
        <v>214</v>
      </c>
      <c r="I78" s="8">
        <v>0</v>
      </c>
      <c r="J78" s="77" t="b">
        <v>1</v>
      </c>
      <c r="K78" s="18" t="s">
        <v>505</v>
      </c>
      <c r="L78" s="7" t="s">
        <v>541</v>
      </c>
    </row>
    <row r="79" spans="1:12" ht="144.9" customHeight="1" x14ac:dyDescent="0.3">
      <c r="A79" s="186"/>
      <c r="B79" s="186"/>
      <c r="C79" s="200"/>
      <c r="D79" s="204"/>
      <c r="E79" s="212"/>
      <c r="F79" s="208"/>
      <c r="G79" s="186"/>
      <c r="H79" s="10" t="s">
        <v>192</v>
      </c>
      <c r="I79" s="11">
        <v>3</v>
      </c>
      <c r="J79" s="79" t="b">
        <v>0</v>
      </c>
      <c r="K79" s="18"/>
      <c r="L79" s="10"/>
    </row>
    <row r="80" spans="1:12" ht="39.6" x14ac:dyDescent="0.3">
      <c r="A80" s="190" t="s">
        <v>104</v>
      </c>
      <c r="B80" s="190" t="s">
        <v>196</v>
      </c>
      <c r="C80" s="213" t="s">
        <v>215</v>
      </c>
      <c r="D80" s="234" t="s">
        <v>216</v>
      </c>
      <c r="E80" s="237" t="s">
        <v>217</v>
      </c>
      <c r="F80" s="205" t="s">
        <v>93</v>
      </c>
      <c r="G80" s="190" t="s">
        <v>94</v>
      </c>
      <c r="H80" s="4" t="s">
        <v>218</v>
      </c>
      <c r="I80" s="21">
        <v>0</v>
      </c>
      <c r="J80" s="86" t="b">
        <v>0</v>
      </c>
      <c r="K80" s="21"/>
      <c r="L80" s="19"/>
    </row>
    <row r="81" spans="1:12" ht="26.4" x14ac:dyDescent="0.3">
      <c r="A81" s="191"/>
      <c r="B81" s="191"/>
      <c r="C81" s="214"/>
      <c r="D81" s="235"/>
      <c r="E81" s="238"/>
      <c r="F81" s="207"/>
      <c r="G81" s="191"/>
      <c r="H81" s="7" t="s">
        <v>219</v>
      </c>
      <c r="I81" s="23">
        <v>1</v>
      </c>
      <c r="J81" s="87" t="b">
        <v>0</v>
      </c>
      <c r="K81" s="23"/>
      <c r="L81" s="22"/>
    </row>
    <row r="82" spans="1:12" ht="26.4" x14ac:dyDescent="0.3">
      <c r="A82" s="191"/>
      <c r="B82" s="191"/>
      <c r="C82" s="214"/>
      <c r="D82" s="235"/>
      <c r="E82" s="238"/>
      <c r="F82" s="207"/>
      <c r="G82" s="191"/>
      <c r="H82" s="7" t="s">
        <v>220</v>
      </c>
      <c r="I82" s="23">
        <v>2</v>
      </c>
      <c r="J82" s="88" t="b">
        <v>0</v>
      </c>
      <c r="K82" s="176"/>
      <c r="L82" s="22"/>
    </row>
    <row r="83" spans="1:12" ht="13.5" customHeight="1" x14ac:dyDescent="0.3">
      <c r="A83" s="192"/>
      <c r="B83" s="192"/>
      <c r="C83" s="215"/>
      <c r="D83" s="236"/>
      <c r="E83" s="239"/>
      <c r="F83" s="208"/>
      <c r="G83" s="192"/>
      <c r="H83" s="10" t="s">
        <v>221</v>
      </c>
      <c r="I83" s="16">
        <v>3</v>
      </c>
      <c r="J83" s="84" t="b">
        <v>1</v>
      </c>
      <c r="K83" s="18" t="s">
        <v>473</v>
      </c>
      <c r="L83" s="20"/>
    </row>
    <row r="84" spans="1:12" ht="64.5" customHeight="1" x14ac:dyDescent="0.3">
      <c r="A84" s="184" t="s">
        <v>222</v>
      </c>
      <c r="B84" s="184" t="s">
        <v>223</v>
      </c>
      <c r="C84" s="198">
        <v>7</v>
      </c>
      <c r="D84" s="201" t="s">
        <v>224</v>
      </c>
      <c r="E84" s="209" t="s">
        <v>225</v>
      </c>
      <c r="F84" s="205" t="s">
        <v>174</v>
      </c>
      <c r="G84" s="184"/>
      <c r="H84" s="4" t="s">
        <v>226</v>
      </c>
      <c r="I84" s="5">
        <v>3</v>
      </c>
      <c r="J84" s="74" t="b">
        <v>1</v>
      </c>
      <c r="K84" s="17" t="s">
        <v>475</v>
      </c>
      <c r="L84" s="182"/>
    </row>
    <row r="85" spans="1:12" ht="64.5" customHeight="1" x14ac:dyDescent="0.3">
      <c r="A85" s="185"/>
      <c r="B85" s="185"/>
      <c r="C85" s="199"/>
      <c r="D85" s="203"/>
      <c r="E85" s="211"/>
      <c r="F85" s="207"/>
      <c r="G85" s="185"/>
      <c r="H85" s="7" t="s">
        <v>227</v>
      </c>
      <c r="I85" s="8">
        <v>1</v>
      </c>
      <c r="J85" s="75" t="b">
        <v>0</v>
      </c>
      <c r="K85" s="15"/>
      <c r="L85" s="7"/>
    </row>
    <row r="86" spans="1:12" ht="31.5" customHeight="1" x14ac:dyDescent="0.3">
      <c r="A86" s="184" t="s">
        <v>222</v>
      </c>
      <c r="B86" s="184" t="s">
        <v>223</v>
      </c>
      <c r="C86" s="198" t="s">
        <v>228</v>
      </c>
      <c r="D86" s="201" t="s">
        <v>229</v>
      </c>
      <c r="E86" s="209" t="s">
        <v>230</v>
      </c>
      <c r="F86" s="205" t="s">
        <v>174</v>
      </c>
      <c r="G86" s="184"/>
      <c r="H86" s="99" t="s">
        <v>231</v>
      </c>
      <c r="I86" s="5" t="s">
        <v>385</v>
      </c>
      <c r="J86" s="80" t="b">
        <v>0</v>
      </c>
      <c r="K86" s="17"/>
      <c r="L86" s="4"/>
    </row>
    <row r="87" spans="1:12" ht="52.8" x14ac:dyDescent="0.3">
      <c r="A87" s="185"/>
      <c r="B87" s="185"/>
      <c r="C87" s="199"/>
      <c r="D87" s="202"/>
      <c r="E87" s="210"/>
      <c r="F87" s="206"/>
      <c r="G87" s="185"/>
      <c r="H87" s="41" t="s">
        <v>232</v>
      </c>
      <c r="I87" s="42">
        <v>0</v>
      </c>
      <c r="J87" s="89" t="b">
        <v>0</v>
      </c>
      <c r="K87" s="43"/>
      <c r="L87" s="41"/>
    </row>
    <row r="88" spans="1:12" ht="28.5" customHeight="1" x14ac:dyDescent="0.3">
      <c r="A88" s="185"/>
      <c r="B88" s="185"/>
      <c r="C88" s="199"/>
      <c r="D88" s="203"/>
      <c r="E88" s="211"/>
      <c r="F88" s="207"/>
      <c r="G88" s="185"/>
      <c r="H88" s="7" t="s">
        <v>233</v>
      </c>
      <c r="I88" s="8">
        <v>1</v>
      </c>
      <c r="J88" s="77" t="b">
        <v>0</v>
      </c>
      <c r="K88" s="15"/>
      <c r="L88" s="7"/>
    </row>
    <row r="89" spans="1:12" ht="38.25" customHeight="1" x14ac:dyDescent="0.3">
      <c r="A89" s="185"/>
      <c r="B89" s="185"/>
      <c r="C89" s="199"/>
      <c r="D89" s="203"/>
      <c r="E89" s="211"/>
      <c r="F89" s="207"/>
      <c r="G89" s="185"/>
      <c r="H89" s="7" t="s">
        <v>234</v>
      </c>
      <c r="I89" s="8">
        <v>2</v>
      </c>
      <c r="J89" s="77" t="b">
        <v>1</v>
      </c>
      <c r="K89" s="18" t="s">
        <v>474</v>
      </c>
      <c r="L89" s="179"/>
    </row>
    <row r="90" spans="1:12" ht="40.5" customHeight="1" x14ac:dyDescent="0.3">
      <c r="A90" s="186"/>
      <c r="B90" s="186"/>
      <c r="C90" s="200"/>
      <c r="D90" s="204"/>
      <c r="E90" s="212"/>
      <c r="F90" s="208"/>
      <c r="G90" s="186"/>
      <c r="H90" s="100" t="s">
        <v>235</v>
      </c>
      <c r="I90" s="11">
        <v>3</v>
      </c>
      <c r="J90" s="76" t="b">
        <v>0</v>
      </c>
      <c r="K90" s="18"/>
      <c r="L90" s="10"/>
    </row>
    <row r="91" spans="1:12" ht="50.25" customHeight="1" x14ac:dyDescent="0.3">
      <c r="A91" s="25" t="s">
        <v>222</v>
      </c>
      <c r="B91" s="25" t="s">
        <v>223</v>
      </c>
      <c r="C91" s="47" t="s">
        <v>236</v>
      </c>
      <c r="D91" s="66" t="s">
        <v>237</v>
      </c>
      <c r="E91" s="26" t="s">
        <v>238</v>
      </c>
      <c r="F91" s="25" t="s">
        <v>239</v>
      </c>
      <c r="G91" s="26"/>
      <c r="H91" s="26" t="s">
        <v>387</v>
      </c>
      <c r="I91" s="48" t="s">
        <v>103</v>
      </c>
      <c r="J91" s="90" t="s">
        <v>534</v>
      </c>
      <c r="K91" s="25" t="s">
        <v>522</v>
      </c>
      <c r="L91" s="26"/>
    </row>
    <row r="92" spans="1:12" ht="26.4" x14ac:dyDescent="0.3">
      <c r="A92" s="184" t="s">
        <v>222</v>
      </c>
      <c r="B92" s="184" t="s">
        <v>223</v>
      </c>
      <c r="C92" s="198">
        <v>9</v>
      </c>
      <c r="D92" s="201" t="s">
        <v>240</v>
      </c>
      <c r="E92" s="209" t="s">
        <v>241</v>
      </c>
      <c r="F92" s="205" t="s">
        <v>174</v>
      </c>
      <c r="G92" s="184"/>
      <c r="H92" s="4" t="s">
        <v>242</v>
      </c>
      <c r="I92" s="5">
        <v>0</v>
      </c>
      <c r="J92" s="74" t="b">
        <v>0</v>
      </c>
      <c r="K92" s="17"/>
      <c r="L92" s="4"/>
    </row>
    <row r="93" spans="1:12" ht="39.6" x14ac:dyDescent="0.3">
      <c r="A93" s="185"/>
      <c r="B93" s="185"/>
      <c r="C93" s="199"/>
      <c r="D93" s="203"/>
      <c r="E93" s="211"/>
      <c r="F93" s="207"/>
      <c r="G93" s="185"/>
      <c r="H93" s="7" t="s">
        <v>243</v>
      </c>
      <c r="I93" s="8">
        <v>1</v>
      </c>
      <c r="J93" s="75" t="b">
        <v>0</v>
      </c>
      <c r="K93" s="15"/>
      <c r="L93" s="7"/>
    </row>
    <row r="94" spans="1:12" ht="39.6" x14ac:dyDescent="0.3">
      <c r="A94" s="185"/>
      <c r="B94" s="185"/>
      <c r="C94" s="199"/>
      <c r="D94" s="203"/>
      <c r="E94" s="211"/>
      <c r="F94" s="207"/>
      <c r="G94" s="185"/>
      <c r="H94" s="7" t="s">
        <v>244</v>
      </c>
      <c r="I94" s="8">
        <v>2</v>
      </c>
      <c r="J94" s="75" t="b">
        <v>1</v>
      </c>
      <c r="K94" s="15" t="s">
        <v>523</v>
      </c>
      <c r="L94" s="7" t="s">
        <v>528</v>
      </c>
    </row>
    <row r="95" spans="1:12" ht="26.4" x14ac:dyDescent="0.3">
      <c r="A95" s="186"/>
      <c r="B95" s="186"/>
      <c r="C95" s="200"/>
      <c r="D95" s="204"/>
      <c r="E95" s="212"/>
      <c r="F95" s="208"/>
      <c r="G95" s="186"/>
      <c r="H95" s="10" t="s">
        <v>245</v>
      </c>
      <c r="I95" s="11">
        <v>3</v>
      </c>
      <c r="J95" s="76" t="b">
        <v>0</v>
      </c>
      <c r="K95" s="18"/>
      <c r="L95" s="10"/>
    </row>
    <row r="96" spans="1:12" ht="57.75" customHeight="1" x14ac:dyDescent="0.3">
      <c r="A96" s="184" t="s">
        <v>222</v>
      </c>
      <c r="B96" s="184" t="s">
        <v>246</v>
      </c>
      <c r="C96" s="198" t="s">
        <v>247</v>
      </c>
      <c r="D96" s="201" t="s">
        <v>248</v>
      </c>
      <c r="E96" s="209" t="s">
        <v>249</v>
      </c>
      <c r="F96" s="205" t="s">
        <v>174</v>
      </c>
      <c r="G96" s="184" t="s">
        <v>250</v>
      </c>
      <c r="H96" s="46" t="s">
        <v>251</v>
      </c>
      <c r="I96" s="49" t="s">
        <v>385</v>
      </c>
      <c r="J96" s="74" t="b">
        <v>0</v>
      </c>
      <c r="K96" s="17"/>
      <c r="L96" s="4"/>
    </row>
    <row r="97" spans="1:12" ht="42" customHeight="1" x14ac:dyDescent="0.3">
      <c r="A97" s="185"/>
      <c r="B97" s="185"/>
      <c r="C97" s="199"/>
      <c r="D97" s="240"/>
      <c r="E97" s="242"/>
      <c r="F97" s="241"/>
      <c r="G97" s="185"/>
      <c r="H97" s="37" t="s">
        <v>252</v>
      </c>
      <c r="I97" s="35">
        <v>0</v>
      </c>
      <c r="J97" s="91" t="b">
        <v>0</v>
      </c>
      <c r="K97" s="32"/>
      <c r="L97" s="34"/>
    </row>
    <row r="98" spans="1:12" ht="42" customHeight="1" x14ac:dyDescent="0.3">
      <c r="A98" s="185"/>
      <c r="B98" s="185"/>
      <c r="C98" s="199"/>
      <c r="D98" s="240"/>
      <c r="E98" s="242"/>
      <c r="F98" s="241"/>
      <c r="G98" s="185"/>
      <c r="H98" s="37" t="s">
        <v>253</v>
      </c>
      <c r="I98" s="35">
        <v>1</v>
      </c>
      <c r="J98" s="92" t="b">
        <v>0</v>
      </c>
      <c r="K98" s="40"/>
      <c r="L98" s="37"/>
    </row>
    <row r="99" spans="1:12" ht="137.25" customHeight="1" x14ac:dyDescent="0.3">
      <c r="A99" s="186"/>
      <c r="B99" s="186"/>
      <c r="C99" s="200"/>
      <c r="D99" s="204"/>
      <c r="E99" s="212"/>
      <c r="F99" s="208"/>
      <c r="G99" s="186"/>
      <c r="H99" s="24" t="s">
        <v>254</v>
      </c>
      <c r="I99" s="50">
        <v>3</v>
      </c>
      <c r="J99" s="93" t="b">
        <v>1</v>
      </c>
      <c r="K99" s="33" t="s">
        <v>473</v>
      </c>
      <c r="L99" s="24" t="s">
        <v>476</v>
      </c>
    </row>
    <row r="100" spans="1:12" ht="57.6" customHeight="1" x14ac:dyDescent="0.3">
      <c r="A100" s="184" t="s">
        <v>222</v>
      </c>
      <c r="B100" s="184" t="s">
        <v>246</v>
      </c>
      <c r="C100" s="198" t="s">
        <v>255</v>
      </c>
      <c r="D100" s="201" t="s">
        <v>256</v>
      </c>
      <c r="E100" s="209" t="s">
        <v>257</v>
      </c>
      <c r="F100" s="205" t="s">
        <v>174</v>
      </c>
      <c r="G100" s="184"/>
      <c r="H100" s="46" t="s">
        <v>251</v>
      </c>
      <c r="I100" s="49" t="s">
        <v>385</v>
      </c>
      <c r="J100" s="74" t="b">
        <v>0</v>
      </c>
      <c r="K100" s="17"/>
      <c r="L100" s="4"/>
    </row>
    <row r="101" spans="1:12" ht="42" customHeight="1" x14ac:dyDescent="0.3">
      <c r="A101" s="185"/>
      <c r="B101" s="185"/>
      <c r="C101" s="199"/>
      <c r="D101" s="240"/>
      <c r="E101" s="242"/>
      <c r="F101" s="241"/>
      <c r="G101" s="185"/>
      <c r="H101" s="37" t="s">
        <v>252</v>
      </c>
      <c r="I101" s="35">
        <v>0</v>
      </c>
      <c r="J101" s="91" t="b">
        <v>0</v>
      </c>
      <c r="K101" s="32"/>
      <c r="L101" s="34"/>
    </row>
    <row r="102" spans="1:12" ht="42" customHeight="1" x14ac:dyDescent="0.3">
      <c r="A102" s="185"/>
      <c r="B102" s="185"/>
      <c r="C102" s="199"/>
      <c r="D102" s="240"/>
      <c r="E102" s="242"/>
      <c r="F102" s="241"/>
      <c r="G102" s="185"/>
      <c r="H102" s="37" t="s">
        <v>258</v>
      </c>
      <c r="I102" s="35">
        <v>1</v>
      </c>
      <c r="J102" s="92" t="b">
        <v>0</v>
      </c>
      <c r="K102" s="40"/>
      <c r="L102" s="37"/>
    </row>
    <row r="103" spans="1:12" ht="74.25" customHeight="1" x14ac:dyDescent="0.3">
      <c r="A103" s="186"/>
      <c r="B103" s="186"/>
      <c r="C103" s="200"/>
      <c r="D103" s="204"/>
      <c r="E103" s="212"/>
      <c r="F103" s="208"/>
      <c r="G103" s="186"/>
      <c r="H103" s="24" t="s">
        <v>254</v>
      </c>
      <c r="I103" s="50">
        <v>3</v>
      </c>
      <c r="J103" s="93" t="b">
        <v>1</v>
      </c>
      <c r="K103" s="33" t="s">
        <v>535</v>
      </c>
      <c r="L103" s="24" t="s">
        <v>536</v>
      </c>
    </row>
    <row r="104" spans="1:12" ht="27" customHeight="1" x14ac:dyDescent="0.3">
      <c r="A104" s="184" t="s">
        <v>222</v>
      </c>
      <c r="B104" s="184" t="s">
        <v>246</v>
      </c>
      <c r="C104" s="198" t="s">
        <v>259</v>
      </c>
      <c r="D104" s="201" t="s">
        <v>260</v>
      </c>
      <c r="E104" s="209" t="s">
        <v>261</v>
      </c>
      <c r="F104" s="205" t="s">
        <v>93</v>
      </c>
      <c r="G104" s="184"/>
      <c r="H104" s="102" t="s">
        <v>394</v>
      </c>
      <c r="I104" s="49" t="s">
        <v>103</v>
      </c>
      <c r="J104" s="80" t="b">
        <v>0</v>
      </c>
      <c r="K104" s="17"/>
      <c r="L104" s="4"/>
    </row>
    <row r="105" spans="1:12" ht="27" customHeight="1" x14ac:dyDescent="0.3">
      <c r="A105" s="185"/>
      <c r="B105" s="185"/>
      <c r="C105" s="199"/>
      <c r="D105" s="202"/>
      <c r="E105" s="210"/>
      <c r="F105" s="243"/>
      <c r="G105" s="185"/>
      <c r="H105" s="37" t="s">
        <v>263</v>
      </c>
      <c r="I105" s="35" t="s">
        <v>103</v>
      </c>
      <c r="J105" s="95" t="b">
        <v>0</v>
      </c>
      <c r="K105" s="43"/>
      <c r="L105" s="41"/>
    </row>
    <row r="106" spans="1:12" ht="27" customHeight="1" x14ac:dyDescent="0.3">
      <c r="A106" s="186"/>
      <c r="B106" s="186"/>
      <c r="C106" s="200"/>
      <c r="D106" s="204"/>
      <c r="E106" s="212"/>
      <c r="F106" s="208"/>
      <c r="G106" s="186"/>
      <c r="H106" s="100" t="s">
        <v>264</v>
      </c>
      <c r="I106" s="11" t="s">
        <v>103</v>
      </c>
      <c r="J106" s="76" t="b">
        <v>1</v>
      </c>
      <c r="K106" s="18" t="s">
        <v>529</v>
      </c>
      <c r="L106" s="10" t="s">
        <v>537</v>
      </c>
    </row>
    <row r="107" spans="1:12" ht="27" hidden="1" customHeight="1" x14ac:dyDescent="0.3">
      <c r="A107" s="216" t="s">
        <v>222</v>
      </c>
      <c r="B107" s="216" t="s">
        <v>246</v>
      </c>
      <c r="C107" s="244" t="s">
        <v>265</v>
      </c>
      <c r="D107" s="247" t="s">
        <v>266</v>
      </c>
      <c r="E107" s="250" t="s">
        <v>267</v>
      </c>
      <c r="F107" s="253" t="s">
        <v>163</v>
      </c>
      <c r="G107" s="193"/>
      <c r="H107" s="34" t="s">
        <v>268</v>
      </c>
      <c r="I107" s="31" t="s">
        <v>103</v>
      </c>
      <c r="J107" s="96" t="b">
        <v>0</v>
      </c>
      <c r="K107" s="32"/>
      <c r="L107" s="34"/>
    </row>
    <row r="108" spans="1:12" ht="27" hidden="1" customHeight="1" x14ac:dyDescent="0.3">
      <c r="A108" s="217"/>
      <c r="B108" s="217"/>
      <c r="C108" s="245"/>
      <c r="D108" s="248"/>
      <c r="E108" s="251"/>
      <c r="F108" s="254"/>
      <c r="G108" s="194"/>
      <c r="H108" s="51" t="s">
        <v>425</v>
      </c>
      <c r="I108" s="40" t="s">
        <v>103</v>
      </c>
      <c r="J108" s="92" t="b">
        <v>0</v>
      </c>
      <c r="K108" s="37"/>
      <c r="L108" s="37"/>
    </row>
    <row r="109" spans="1:12" ht="27" hidden="1" customHeight="1" x14ac:dyDescent="0.3">
      <c r="A109" s="217"/>
      <c r="B109" s="217"/>
      <c r="C109" s="245"/>
      <c r="D109" s="248"/>
      <c r="E109" s="251"/>
      <c r="F109" s="254"/>
      <c r="G109" s="194"/>
      <c r="H109" s="37" t="s">
        <v>269</v>
      </c>
      <c r="I109" s="35" t="s">
        <v>103</v>
      </c>
      <c r="J109" s="97" t="b">
        <v>0</v>
      </c>
      <c r="K109" s="40"/>
      <c r="L109" s="37"/>
    </row>
    <row r="110" spans="1:12" ht="27" hidden="1" customHeight="1" x14ac:dyDescent="0.3">
      <c r="A110" s="217"/>
      <c r="B110" s="217"/>
      <c r="C110" s="245"/>
      <c r="D110" s="248"/>
      <c r="E110" s="251"/>
      <c r="F110" s="254"/>
      <c r="G110" s="194"/>
      <c r="H110" s="37" t="s">
        <v>270</v>
      </c>
      <c r="I110" s="35" t="s">
        <v>103</v>
      </c>
      <c r="J110" s="97" t="b">
        <v>0</v>
      </c>
      <c r="K110" s="40"/>
      <c r="L110" s="37"/>
    </row>
    <row r="111" spans="1:12" ht="27" hidden="1" customHeight="1" x14ac:dyDescent="0.3">
      <c r="A111" s="217"/>
      <c r="B111" s="217"/>
      <c r="C111" s="245"/>
      <c r="D111" s="248"/>
      <c r="E111" s="251"/>
      <c r="F111" s="254"/>
      <c r="G111" s="194"/>
      <c r="H111" s="37" t="s">
        <v>271</v>
      </c>
      <c r="I111" s="35" t="s">
        <v>103</v>
      </c>
      <c r="J111" s="97" t="b">
        <v>0</v>
      </c>
      <c r="K111" s="40"/>
      <c r="L111" s="37"/>
    </row>
    <row r="112" spans="1:12" ht="27" hidden="1" customHeight="1" x14ac:dyDescent="0.3">
      <c r="A112" s="217"/>
      <c r="B112" s="217"/>
      <c r="C112" s="245"/>
      <c r="D112" s="248"/>
      <c r="E112" s="251"/>
      <c r="F112" s="254"/>
      <c r="G112" s="194"/>
      <c r="H112" s="37" t="s">
        <v>272</v>
      </c>
      <c r="I112" s="35" t="s">
        <v>103</v>
      </c>
      <c r="J112" s="97" t="b">
        <v>0</v>
      </c>
      <c r="K112" s="40"/>
      <c r="L112" s="37"/>
    </row>
    <row r="113" spans="1:12" hidden="1" x14ac:dyDescent="0.3">
      <c r="A113" s="218"/>
      <c r="B113" s="218"/>
      <c r="C113" s="246"/>
      <c r="D113" s="249"/>
      <c r="E113" s="252"/>
      <c r="F113" s="255"/>
      <c r="G113" s="195"/>
      <c r="H113" s="52" t="s">
        <v>388</v>
      </c>
      <c r="I113" s="50" t="s">
        <v>103</v>
      </c>
      <c r="J113" s="104"/>
      <c r="K113" s="44"/>
      <c r="L113" s="52"/>
    </row>
    <row r="114" spans="1:12" ht="48" customHeight="1" x14ac:dyDescent="0.3">
      <c r="A114" s="184" t="s">
        <v>273</v>
      </c>
      <c r="B114" s="184" t="s">
        <v>196</v>
      </c>
      <c r="C114" s="198" t="s">
        <v>274</v>
      </c>
      <c r="D114" s="201" t="s">
        <v>275</v>
      </c>
      <c r="E114" s="209" t="s">
        <v>276</v>
      </c>
      <c r="F114" s="205" t="s">
        <v>93</v>
      </c>
      <c r="G114" s="184" t="s">
        <v>277</v>
      </c>
      <c r="H114" s="53" t="s">
        <v>251</v>
      </c>
      <c r="I114" s="13" t="s">
        <v>385</v>
      </c>
      <c r="J114" s="74" t="b">
        <v>0</v>
      </c>
      <c r="K114" s="176"/>
      <c r="L114" s="4"/>
    </row>
    <row r="115" spans="1:12" ht="35.25" customHeight="1" x14ac:dyDescent="0.3">
      <c r="A115" s="185"/>
      <c r="B115" s="185"/>
      <c r="C115" s="199"/>
      <c r="D115" s="202"/>
      <c r="E115" s="210"/>
      <c r="F115" s="206"/>
      <c r="G115" s="185"/>
      <c r="H115" s="41" t="s">
        <v>278</v>
      </c>
      <c r="I115" s="42">
        <v>3</v>
      </c>
      <c r="J115" s="98" t="b">
        <v>0</v>
      </c>
      <c r="K115" s="43"/>
      <c r="L115" s="41"/>
    </row>
    <row r="116" spans="1:12" ht="35.25" customHeight="1" x14ac:dyDescent="0.3">
      <c r="A116" s="185"/>
      <c r="B116" s="185"/>
      <c r="C116" s="199"/>
      <c r="D116" s="203"/>
      <c r="E116" s="211"/>
      <c r="F116" s="207"/>
      <c r="G116" s="185"/>
      <c r="H116" s="7" t="s">
        <v>279</v>
      </c>
      <c r="I116" s="8">
        <v>2</v>
      </c>
      <c r="J116" s="75" t="b">
        <v>0</v>
      </c>
      <c r="K116" s="15"/>
      <c r="L116" s="7"/>
    </row>
    <row r="117" spans="1:12" ht="35.25" customHeight="1" x14ac:dyDescent="0.3">
      <c r="A117" s="185"/>
      <c r="B117" s="185"/>
      <c r="C117" s="199"/>
      <c r="D117" s="203"/>
      <c r="E117" s="211"/>
      <c r="F117" s="207"/>
      <c r="G117" s="185"/>
      <c r="H117" s="7" t="s">
        <v>280</v>
      </c>
      <c r="I117" s="8">
        <v>1</v>
      </c>
      <c r="J117" s="75" t="b">
        <v>0</v>
      </c>
      <c r="K117" s="15"/>
      <c r="L117" s="7"/>
    </row>
    <row r="118" spans="1:12" ht="59.4" customHeight="1" x14ac:dyDescent="0.3">
      <c r="A118" s="186"/>
      <c r="B118" s="186"/>
      <c r="C118" s="200"/>
      <c r="D118" s="204"/>
      <c r="E118" s="212"/>
      <c r="F118" s="208"/>
      <c r="G118" s="186"/>
      <c r="H118" s="10" t="s">
        <v>281</v>
      </c>
      <c r="I118" s="11">
        <v>0</v>
      </c>
      <c r="J118" s="76" t="b">
        <v>1</v>
      </c>
      <c r="K118" s="17" t="s">
        <v>477</v>
      </c>
      <c r="L118" s="10" t="s">
        <v>506</v>
      </c>
    </row>
    <row r="119" spans="1:12" ht="48" customHeight="1" x14ac:dyDescent="0.3">
      <c r="A119" s="184" t="s">
        <v>273</v>
      </c>
      <c r="B119" s="184" t="s">
        <v>196</v>
      </c>
      <c r="C119" s="198" t="s">
        <v>282</v>
      </c>
      <c r="D119" s="201" t="s">
        <v>283</v>
      </c>
      <c r="E119" s="209" t="s">
        <v>284</v>
      </c>
      <c r="F119" s="205" t="s">
        <v>93</v>
      </c>
      <c r="G119" s="184" t="s">
        <v>277</v>
      </c>
      <c r="H119" s="53" t="s">
        <v>251</v>
      </c>
      <c r="I119" s="13" t="s">
        <v>385</v>
      </c>
      <c r="J119" s="74" t="b">
        <v>0</v>
      </c>
      <c r="K119" s="17"/>
      <c r="L119" s="4"/>
    </row>
    <row r="120" spans="1:12" ht="35.25" customHeight="1" x14ac:dyDescent="0.3">
      <c r="A120" s="185"/>
      <c r="B120" s="185"/>
      <c r="C120" s="199"/>
      <c r="D120" s="202"/>
      <c r="E120" s="210"/>
      <c r="F120" s="206"/>
      <c r="G120" s="185"/>
      <c r="H120" s="41" t="s">
        <v>278</v>
      </c>
      <c r="I120" s="42">
        <v>3</v>
      </c>
      <c r="J120" s="98" t="b">
        <v>1</v>
      </c>
      <c r="K120" s="43" t="s">
        <v>481</v>
      </c>
      <c r="L120" s="180" t="s">
        <v>507</v>
      </c>
    </row>
    <row r="121" spans="1:12" ht="35.25" customHeight="1" x14ac:dyDescent="0.3">
      <c r="A121" s="185"/>
      <c r="B121" s="185"/>
      <c r="C121" s="199"/>
      <c r="D121" s="203"/>
      <c r="E121" s="211"/>
      <c r="F121" s="207"/>
      <c r="G121" s="185"/>
      <c r="H121" s="7" t="s">
        <v>279</v>
      </c>
      <c r="I121" s="8">
        <v>2</v>
      </c>
      <c r="J121" s="75" t="b">
        <v>0</v>
      </c>
      <c r="K121" s="15"/>
      <c r="L121" s="7"/>
    </row>
    <row r="122" spans="1:12" ht="35.25" customHeight="1" x14ac:dyDescent="0.3">
      <c r="A122" s="185"/>
      <c r="B122" s="185"/>
      <c r="C122" s="199"/>
      <c r="D122" s="203"/>
      <c r="E122" s="211"/>
      <c r="F122" s="207"/>
      <c r="G122" s="185"/>
      <c r="H122" s="7" t="s">
        <v>280</v>
      </c>
      <c r="I122" s="8">
        <v>1</v>
      </c>
      <c r="J122" s="75" t="b">
        <v>0</v>
      </c>
      <c r="K122" s="15"/>
      <c r="L122" s="7"/>
    </row>
    <row r="123" spans="1:12" ht="59.4" customHeight="1" x14ac:dyDescent="0.3">
      <c r="A123" s="186"/>
      <c r="B123" s="186"/>
      <c r="C123" s="200"/>
      <c r="D123" s="204"/>
      <c r="E123" s="212"/>
      <c r="F123" s="208"/>
      <c r="G123" s="186"/>
      <c r="H123" s="10" t="s">
        <v>281</v>
      </c>
      <c r="I123" s="11">
        <v>0</v>
      </c>
      <c r="J123" s="76" t="b">
        <v>0</v>
      </c>
      <c r="K123" s="18"/>
      <c r="L123" s="10"/>
    </row>
    <row r="124" spans="1:12" ht="35.25" customHeight="1" x14ac:dyDescent="0.3">
      <c r="A124" s="184" t="s">
        <v>273</v>
      </c>
      <c r="B124" s="184" t="s">
        <v>196</v>
      </c>
      <c r="C124" s="198" t="s">
        <v>285</v>
      </c>
      <c r="D124" s="201" t="s">
        <v>286</v>
      </c>
      <c r="E124" s="209" t="s">
        <v>287</v>
      </c>
      <c r="F124" s="205" t="s">
        <v>93</v>
      </c>
      <c r="G124" s="184" t="s">
        <v>288</v>
      </c>
      <c r="H124" s="53" t="s">
        <v>251</v>
      </c>
      <c r="I124" s="13" t="s">
        <v>385</v>
      </c>
      <c r="J124" s="74" t="b">
        <v>0</v>
      </c>
      <c r="K124" s="17"/>
      <c r="L124" s="4"/>
    </row>
    <row r="125" spans="1:12" ht="35.25" customHeight="1" x14ac:dyDescent="0.3">
      <c r="A125" s="185"/>
      <c r="B125" s="185"/>
      <c r="C125" s="199"/>
      <c r="D125" s="202"/>
      <c r="E125" s="210"/>
      <c r="F125" s="206"/>
      <c r="G125" s="185"/>
      <c r="H125" s="41" t="s">
        <v>289</v>
      </c>
      <c r="I125" s="42">
        <v>3</v>
      </c>
      <c r="J125" s="98" t="b">
        <v>0</v>
      </c>
      <c r="K125" s="176"/>
      <c r="L125" s="178"/>
    </row>
    <row r="126" spans="1:12" ht="35.25" customHeight="1" x14ac:dyDescent="0.3">
      <c r="A126" s="185"/>
      <c r="B126" s="185"/>
      <c r="C126" s="199"/>
      <c r="D126" s="203"/>
      <c r="E126" s="211"/>
      <c r="F126" s="207"/>
      <c r="G126" s="185"/>
      <c r="H126" s="7" t="s">
        <v>290</v>
      </c>
      <c r="I126" s="8">
        <v>2</v>
      </c>
      <c r="J126" s="75" t="b">
        <v>0</v>
      </c>
      <c r="K126" s="15"/>
      <c r="L126" s="7"/>
    </row>
    <row r="127" spans="1:12" ht="35.25" customHeight="1" x14ac:dyDescent="0.3">
      <c r="A127" s="185"/>
      <c r="B127" s="185"/>
      <c r="C127" s="199"/>
      <c r="D127" s="203"/>
      <c r="E127" s="211"/>
      <c r="F127" s="207"/>
      <c r="G127" s="185"/>
      <c r="H127" s="7" t="s">
        <v>291</v>
      </c>
      <c r="I127" s="8">
        <v>1</v>
      </c>
      <c r="J127" s="75" t="b">
        <v>0</v>
      </c>
      <c r="K127" s="15"/>
      <c r="L127" s="7"/>
    </row>
    <row r="128" spans="1:12" ht="59.4" customHeight="1" x14ac:dyDescent="0.3">
      <c r="A128" s="186"/>
      <c r="B128" s="186"/>
      <c r="C128" s="200"/>
      <c r="D128" s="204"/>
      <c r="E128" s="212"/>
      <c r="F128" s="208"/>
      <c r="G128" s="186"/>
      <c r="H128" s="10" t="s">
        <v>292</v>
      </c>
      <c r="I128" s="11">
        <v>0</v>
      </c>
      <c r="J128" s="76" t="b">
        <v>1</v>
      </c>
      <c r="K128" s="181" t="s">
        <v>477</v>
      </c>
      <c r="L128" s="41" t="s">
        <v>508</v>
      </c>
    </row>
    <row r="129" spans="1:12" ht="35.25" customHeight="1" x14ac:dyDescent="0.3">
      <c r="A129" s="184" t="s">
        <v>273</v>
      </c>
      <c r="B129" s="184" t="s">
        <v>196</v>
      </c>
      <c r="C129" s="198" t="s">
        <v>293</v>
      </c>
      <c r="D129" s="201" t="s">
        <v>294</v>
      </c>
      <c r="E129" s="209" t="s">
        <v>465</v>
      </c>
      <c r="F129" s="205" t="s">
        <v>93</v>
      </c>
      <c r="G129" s="184" t="s">
        <v>277</v>
      </c>
      <c r="H129" s="4" t="s">
        <v>251</v>
      </c>
      <c r="I129" s="5" t="s">
        <v>385</v>
      </c>
      <c r="J129" s="74" t="b">
        <v>1</v>
      </c>
      <c r="K129" s="17" t="s">
        <v>473</v>
      </c>
      <c r="L129" s="4" t="s">
        <v>478</v>
      </c>
    </row>
    <row r="130" spans="1:12" ht="35.25" customHeight="1" x14ac:dyDescent="0.3">
      <c r="A130" s="185"/>
      <c r="B130" s="185"/>
      <c r="C130" s="199"/>
      <c r="D130" s="202"/>
      <c r="E130" s="210"/>
      <c r="F130" s="206"/>
      <c r="G130" s="185"/>
      <c r="H130" s="41" t="s">
        <v>295</v>
      </c>
      <c r="I130" s="42">
        <v>3</v>
      </c>
      <c r="J130" s="98" t="b">
        <v>0</v>
      </c>
      <c r="K130" s="43"/>
      <c r="L130" s="41"/>
    </row>
    <row r="131" spans="1:12" ht="35.25" customHeight="1" x14ac:dyDescent="0.3">
      <c r="A131" s="185"/>
      <c r="B131" s="185"/>
      <c r="C131" s="199"/>
      <c r="D131" s="203"/>
      <c r="E131" s="211"/>
      <c r="F131" s="207"/>
      <c r="G131" s="185"/>
      <c r="H131" s="7" t="s">
        <v>296</v>
      </c>
      <c r="I131" s="8">
        <v>2</v>
      </c>
      <c r="J131" s="75" t="b">
        <v>0</v>
      </c>
      <c r="K131" s="15"/>
      <c r="L131" s="7"/>
    </row>
    <row r="132" spans="1:12" ht="35.25" customHeight="1" x14ac:dyDescent="0.3">
      <c r="A132" s="185"/>
      <c r="B132" s="185"/>
      <c r="C132" s="199"/>
      <c r="D132" s="203"/>
      <c r="E132" s="211"/>
      <c r="F132" s="207"/>
      <c r="G132" s="185"/>
      <c r="H132" s="7" t="s">
        <v>297</v>
      </c>
      <c r="I132" s="8">
        <v>1</v>
      </c>
      <c r="J132" s="75" t="b">
        <v>0</v>
      </c>
      <c r="K132" s="15"/>
      <c r="L132" s="7"/>
    </row>
    <row r="133" spans="1:12" ht="59.4" customHeight="1" x14ac:dyDescent="0.3">
      <c r="A133" s="186"/>
      <c r="B133" s="186"/>
      <c r="C133" s="200"/>
      <c r="D133" s="204"/>
      <c r="E133" s="212"/>
      <c r="F133" s="208"/>
      <c r="G133" s="186"/>
      <c r="H133" s="10" t="s">
        <v>298</v>
      </c>
      <c r="I133" s="11">
        <v>0</v>
      </c>
      <c r="J133" s="76" t="b">
        <v>0</v>
      </c>
      <c r="K133" s="18"/>
      <c r="L133" s="10"/>
    </row>
    <row r="134" spans="1:12" ht="35.25" customHeight="1" x14ac:dyDescent="0.3">
      <c r="A134" s="184" t="s">
        <v>273</v>
      </c>
      <c r="B134" s="184" t="s">
        <v>196</v>
      </c>
      <c r="C134" s="198" t="s">
        <v>299</v>
      </c>
      <c r="D134" s="201" t="s">
        <v>300</v>
      </c>
      <c r="E134" s="209" t="s">
        <v>461</v>
      </c>
      <c r="F134" s="205" t="s">
        <v>93</v>
      </c>
      <c r="G134" s="184" t="s">
        <v>277</v>
      </c>
      <c r="H134" s="4" t="s">
        <v>251</v>
      </c>
      <c r="I134" s="5" t="s">
        <v>385</v>
      </c>
      <c r="J134" s="74" t="b">
        <v>1</v>
      </c>
      <c r="K134" s="17" t="s">
        <v>473</v>
      </c>
      <c r="L134" s="4" t="s">
        <v>478</v>
      </c>
    </row>
    <row r="135" spans="1:12" ht="35.25" customHeight="1" x14ac:dyDescent="0.3">
      <c r="A135" s="185"/>
      <c r="B135" s="185"/>
      <c r="C135" s="199"/>
      <c r="D135" s="202"/>
      <c r="E135" s="210"/>
      <c r="F135" s="206"/>
      <c r="G135" s="185"/>
      <c r="H135" s="41" t="s">
        <v>295</v>
      </c>
      <c r="I135" s="42">
        <v>3</v>
      </c>
      <c r="J135" s="98" t="b">
        <v>0</v>
      </c>
      <c r="K135" s="43"/>
      <c r="L135" s="41"/>
    </row>
    <row r="136" spans="1:12" ht="35.25" customHeight="1" x14ac:dyDescent="0.3">
      <c r="A136" s="185"/>
      <c r="B136" s="185"/>
      <c r="C136" s="199"/>
      <c r="D136" s="203"/>
      <c r="E136" s="211"/>
      <c r="F136" s="207"/>
      <c r="G136" s="185"/>
      <c r="H136" s="7" t="s">
        <v>296</v>
      </c>
      <c r="I136" s="8">
        <v>2</v>
      </c>
      <c r="J136" s="75" t="b">
        <v>0</v>
      </c>
      <c r="K136" s="15"/>
      <c r="L136" s="7"/>
    </row>
    <row r="137" spans="1:12" ht="35.25" customHeight="1" x14ac:dyDescent="0.3">
      <c r="A137" s="185"/>
      <c r="B137" s="185"/>
      <c r="C137" s="199"/>
      <c r="D137" s="203"/>
      <c r="E137" s="211"/>
      <c r="F137" s="207"/>
      <c r="G137" s="185"/>
      <c r="H137" s="7" t="s">
        <v>297</v>
      </c>
      <c r="I137" s="8">
        <v>1</v>
      </c>
      <c r="J137" s="75" t="b">
        <v>0</v>
      </c>
      <c r="K137" s="15"/>
      <c r="L137" s="7"/>
    </row>
    <row r="138" spans="1:12" ht="59.4" customHeight="1" x14ac:dyDescent="0.3">
      <c r="A138" s="186"/>
      <c r="B138" s="186"/>
      <c r="C138" s="200"/>
      <c r="D138" s="204"/>
      <c r="E138" s="212"/>
      <c r="F138" s="208"/>
      <c r="G138" s="186"/>
      <c r="H138" s="10" t="s">
        <v>298</v>
      </c>
      <c r="I138" s="11">
        <v>0</v>
      </c>
      <c r="J138" s="76" t="b">
        <v>0</v>
      </c>
      <c r="K138" s="18"/>
      <c r="L138" s="10"/>
    </row>
    <row r="139" spans="1:12" ht="57.75" customHeight="1" x14ac:dyDescent="0.3">
      <c r="A139" s="55" t="s">
        <v>273</v>
      </c>
      <c r="B139" s="55" t="s">
        <v>196</v>
      </c>
      <c r="C139" s="54" t="s">
        <v>301</v>
      </c>
      <c r="D139" s="67" t="s">
        <v>302</v>
      </c>
      <c r="E139" s="56" t="s">
        <v>303</v>
      </c>
      <c r="F139" s="55" t="s">
        <v>239</v>
      </c>
      <c r="G139" s="26"/>
      <c r="H139" s="56" t="s">
        <v>387</v>
      </c>
      <c r="I139" s="48" t="s">
        <v>103</v>
      </c>
      <c r="J139" s="90" t="s">
        <v>539</v>
      </c>
      <c r="K139" s="25" t="s">
        <v>538</v>
      </c>
      <c r="L139" s="26"/>
    </row>
    <row r="140" spans="1:12" ht="39.6" x14ac:dyDescent="0.3">
      <c r="A140" s="184" t="s">
        <v>273</v>
      </c>
      <c r="B140" s="184" t="s">
        <v>196</v>
      </c>
      <c r="C140" s="198" t="s">
        <v>304</v>
      </c>
      <c r="D140" s="201" t="s">
        <v>305</v>
      </c>
      <c r="E140" s="209" t="s">
        <v>306</v>
      </c>
      <c r="F140" s="205" t="s">
        <v>93</v>
      </c>
      <c r="G140" s="184" t="s">
        <v>140</v>
      </c>
      <c r="H140" s="4" t="s">
        <v>295</v>
      </c>
      <c r="I140" s="5">
        <v>3</v>
      </c>
      <c r="J140" s="74" t="b">
        <v>0</v>
      </c>
      <c r="K140" s="176"/>
      <c r="L140" s="178"/>
    </row>
    <row r="141" spans="1:12" ht="158.4" x14ac:dyDescent="0.3">
      <c r="A141" s="185"/>
      <c r="B141" s="185"/>
      <c r="C141" s="199"/>
      <c r="D141" s="203"/>
      <c r="E141" s="211"/>
      <c r="F141" s="207"/>
      <c r="G141" s="185"/>
      <c r="H141" s="7" t="s">
        <v>296</v>
      </c>
      <c r="I141" s="8">
        <v>2</v>
      </c>
      <c r="J141" s="75" t="b">
        <v>1</v>
      </c>
      <c r="K141" s="15" t="s">
        <v>531</v>
      </c>
      <c r="L141" s="4" t="s">
        <v>542</v>
      </c>
    </row>
    <row r="142" spans="1:12" ht="26.4" x14ac:dyDescent="0.3">
      <c r="A142" s="185"/>
      <c r="B142" s="185"/>
      <c r="C142" s="199"/>
      <c r="D142" s="203"/>
      <c r="E142" s="211"/>
      <c r="F142" s="207"/>
      <c r="G142" s="185"/>
      <c r="H142" s="7" t="s">
        <v>297</v>
      </c>
      <c r="I142" s="8">
        <v>1</v>
      </c>
      <c r="J142" s="75" t="b">
        <v>0</v>
      </c>
      <c r="K142" s="15"/>
      <c r="L142" s="7"/>
    </row>
    <row r="143" spans="1:12" ht="13.2" customHeight="1" x14ac:dyDescent="0.3">
      <c r="A143" s="185"/>
      <c r="B143" s="185"/>
      <c r="C143" s="199"/>
      <c r="D143" s="203"/>
      <c r="E143" s="211"/>
      <c r="F143" s="207"/>
      <c r="G143" s="185"/>
      <c r="H143" s="7" t="s">
        <v>298</v>
      </c>
      <c r="I143" s="8">
        <v>0</v>
      </c>
      <c r="J143" s="77" t="b">
        <v>0</v>
      </c>
      <c r="K143" s="15"/>
      <c r="L143" s="7"/>
    </row>
    <row r="144" spans="1:12" ht="26.4" x14ac:dyDescent="0.3">
      <c r="A144" s="186"/>
      <c r="B144" s="186"/>
      <c r="C144" s="200"/>
      <c r="D144" s="204"/>
      <c r="E144" s="212"/>
      <c r="F144" s="208"/>
      <c r="G144" s="186"/>
      <c r="H144" s="10" t="s">
        <v>251</v>
      </c>
      <c r="I144" s="11" t="s">
        <v>385</v>
      </c>
      <c r="J144" s="76" t="b">
        <v>0</v>
      </c>
      <c r="K144" s="18"/>
      <c r="L144" s="10"/>
    </row>
    <row r="145" spans="1:12" ht="39.6" x14ac:dyDescent="0.3">
      <c r="A145" s="184" t="s">
        <v>273</v>
      </c>
      <c r="B145" s="184" t="s">
        <v>196</v>
      </c>
      <c r="C145" s="198" t="s">
        <v>307</v>
      </c>
      <c r="D145" s="201" t="s">
        <v>308</v>
      </c>
      <c r="E145" s="209" t="s">
        <v>309</v>
      </c>
      <c r="F145" s="205" t="s">
        <v>93</v>
      </c>
      <c r="G145" s="184"/>
      <c r="H145" s="4" t="s">
        <v>295</v>
      </c>
      <c r="I145" s="5">
        <v>3</v>
      </c>
      <c r="J145" s="80" t="b">
        <v>0</v>
      </c>
      <c r="K145" s="17"/>
      <c r="L145" s="4"/>
    </row>
    <row r="146" spans="1:12" ht="52.8" x14ac:dyDescent="0.3">
      <c r="A146" s="185"/>
      <c r="B146" s="185"/>
      <c r="C146" s="199"/>
      <c r="D146" s="203"/>
      <c r="E146" s="211"/>
      <c r="F146" s="207"/>
      <c r="G146" s="185"/>
      <c r="H146" s="7" t="s">
        <v>296</v>
      </c>
      <c r="I146" s="8">
        <v>2</v>
      </c>
      <c r="J146" s="77" t="b">
        <v>1</v>
      </c>
      <c r="K146" s="15" t="s">
        <v>479</v>
      </c>
      <c r="L146" s="7" t="s">
        <v>480</v>
      </c>
    </row>
    <row r="147" spans="1:12" ht="26.4" x14ac:dyDescent="0.3">
      <c r="A147" s="185"/>
      <c r="B147" s="185"/>
      <c r="C147" s="199"/>
      <c r="D147" s="203"/>
      <c r="E147" s="211"/>
      <c r="F147" s="207"/>
      <c r="G147" s="185"/>
      <c r="H147" s="7" t="s">
        <v>297</v>
      </c>
      <c r="I147" s="8">
        <v>1</v>
      </c>
      <c r="J147" s="75" t="b">
        <v>0</v>
      </c>
      <c r="K147" s="15"/>
      <c r="L147" s="7"/>
    </row>
    <row r="148" spans="1:12" x14ac:dyDescent="0.3">
      <c r="A148" s="185"/>
      <c r="B148" s="185"/>
      <c r="C148" s="199"/>
      <c r="D148" s="203"/>
      <c r="E148" s="211"/>
      <c r="F148" s="207"/>
      <c r="G148" s="185"/>
      <c r="H148" s="7" t="s">
        <v>298</v>
      </c>
      <c r="I148" s="8">
        <v>0</v>
      </c>
      <c r="J148" s="77" t="b">
        <v>0</v>
      </c>
      <c r="K148" s="15"/>
      <c r="L148" s="7"/>
    </row>
    <row r="149" spans="1:12" ht="26.4" x14ac:dyDescent="0.3">
      <c r="A149" s="186"/>
      <c r="B149" s="186"/>
      <c r="C149" s="200"/>
      <c r="D149" s="204"/>
      <c r="E149" s="212"/>
      <c r="F149" s="208"/>
      <c r="G149" s="186"/>
      <c r="H149" s="10" t="s">
        <v>251</v>
      </c>
      <c r="I149" s="11" t="s">
        <v>385</v>
      </c>
      <c r="J149" s="76" t="b">
        <v>0</v>
      </c>
      <c r="K149" s="18"/>
      <c r="L149" s="10"/>
    </row>
    <row r="150" spans="1:12" ht="132" x14ac:dyDescent="0.3">
      <c r="A150" s="184" t="s">
        <v>273</v>
      </c>
      <c r="B150" s="184" t="s">
        <v>196</v>
      </c>
      <c r="C150" s="198" t="s">
        <v>310</v>
      </c>
      <c r="D150" s="201" t="s">
        <v>311</v>
      </c>
      <c r="E150" s="209" t="s">
        <v>312</v>
      </c>
      <c r="F150" s="205" t="s">
        <v>93</v>
      </c>
      <c r="G150" s="184" t="s">
        <v>313</v>
      </c>
      <c r="H150" s="4" t="s">
        <v>295</v>
      </c>
      <c r="I150" s="5">
        <v>3</v>
      </c>
      <c r="J150" s="74" t="b">
        <v>1</v>
      </c>
      <c r="K150" s="17" t="s">
        <v>540</v>
      </c>
      <c r="L150" s="7" t="s">
        <v>543</v>
      </c>
    </row>
    <row r="151" spans="1:12" ht="26.4" x14ac:dyDescent="0.3">
      <c r="A151" s="185"/>
      <c r="B151" s="185"/>
      <c r="C151" s="199"/>
      <c r="D151" s="203"/>
      <c r="E151" s="211"/>
      <c r="F151" s="207"/>
      <c r="G151" s="185"/>
      <c r="H151" s="7" t="s">
        <v>296</v>
      </c>
      <c r="I151" s="8">
        <v>2</v>
      </c>
      <c r="J151" s="75" t="b">
        <v>0</v>
      </c>
      <c r="K151" s="15"/>
      <c r="L151" s="178"/>
    </row>
    <row r="152" spans="1:12" ht="26.4" x14ac:dyDescent="0.3">
      <c r="A152" s="185"/>
      <c r="B152" s="185"/>
      <c r="C152" s="199"/>
      <c r="D152" s="203"/>
      <c r="E152" s="211"/>
      <c r="F152" s="207"/>
      <c r="G152" s="185"/>
      <c r="H152" s="7" t="s">
        <v>297</v>
      </c>
      <c r="I152" s="8">
        <v>1</v>
      </c>
      <c r="J152" s="75" t="b">
        <v>0</v>
      </c>
      <c r="K152" s="15"/>
      <c r="L152" s="7"/>
    </row>
    <row r="153" spans="1:12" x14ac:dyDescent="0.3">
      <c r="A153" s="185"/>
      <c r="B153" s="185"/>
      <c r="C153" s="199"/>
      <c r="D153" s="203"/>
      <c r="E153" s="211"/>
      <c r="F153" s="207"/>
      <c r="G153" s="185"/>
      <c r="H153" s="7" t="s">
        <v>298</v>
      </c>
      <c r="I153" s="8">
        <v>0</v>
      </c>
      <c r="J153" s="75" t="b">
        <v>0</v>
      </c>
      <c r="K153" s="15"/>
      <c r="L153" s="7"/>
    </row>
    <row r="154" spans="1:12" ht="26.4" x14ac:dyDescent="0.3">
      <c r="A154" s="186"/>
      <c r="B154" s="186"/>
      <c r="C154" s="200"/>
      <c r="D154" s="204"/>
      <c r="E154" s="212"/>
      <c r="F154" s="208"/>
      <c r="G154" s="186"/>
      <c r="H154" s="10" t="s">
        <v>251</v>
      </c>
      <c r="I154" s="11" t="s">
        <v>385</v>
      </c>
      <c r="J154" s="76" t="b">
        <v>0</v>
      </c>
      <c r="K154" s="18"/>
      <c r="L154" s="10"/>
    </row>
    <row r="155" spans="1:12" ht="46.5" customHeight="1" x14ac:dyDescent="0.3">
      <c r="A155" s="32" t="s">
        <v>273</v>
      </c>
      <c r="B155" s="32" t="s">
        <v>196</v>
      </c>
      <c r="C155" s="63" t="s">
        <v>314</v>
      </c>
      <c r="D155" s="65" t="s">
        <v>544</v>
      </c>
      <c r="E155" s="34" t="s">
        <v>316</v>
      </c>
      <c r="F155" s="32" t="s">
        <v>239</v>
      </c>
      <c r="G155" s="32"/>
      <c r="H155" s="34" t="s">
        <v>387</v>
      </c>
      <c r="I155" s="31" t="s">
        <v>103</v>
      </c>
      <c r="J155" s="94" t="s">
        <v>509</v>
      </c>
      <c r="K155" s="32" t="s">
        <v>481</v>
      </c>
      <c r="L155" s="34"/>
    </row>
    <row r="156" spans="1:12" ht="39.6" x14ac:dyDescent="0.3">
      <c r="A156" s="184" t="s">
        <v>273</v>
      </c>
      <c r="B156" s="184" t="s">
        <v>317</v>
      </c>
      <c r="C156" s="198" t="s">
        <v>318</v>
      </c>
      <c r="D156" s="201" t="s">
        <v>319</v>
      </c>
      <c r="E156" s="209" t="s">
        <v>320</v>
      </c>
      <c r="F156" s="205" t="s">
        <v>93</v>
      </c>
      <c r="G156" s="184" t="s">
        <v>321</v>
      </c>
      <c r="H156" s="99" t="s">
        <v>457</v>
      </c>
      <c r="I156" s="5">
        <v>3</v>
      </c>
      <c r="J156" s="74" t="b">
        <v>0</v>
      </c>
      <c r="K156" s="17"/>
      <c r="L156" s="4"/>
    </row>
    <row r="157" spans="1:12" ht="92.4" x14ac:dyDescent="0.3">
      <c r="A157" s="185"/>
      <c r="B157" s="185"/>
      <c r="C157" s="199"/>
      <c r="D157" s="203"/>
      <c r="E157" s="211"/>
      <c r="F157" s="207"/>
      <c r="G157" s="185"/>
      <c r="H157" s="101" t="s">
        <v>458</v>
      </c>
      <c r="I157" s="8">
        <v>2</v>
      </c>
      <c r="J157" s="77" t="b">
        <v>1</v>
      </c>
      <c r="K157" s="15" t="s">
        <v>140</v>
      </c>
      <c r="L157" s="7" t="s">
        <v>532</v>
      </c>
    </row>
    <row r="158" spans="1:12" ht="39.6" x14ac:dyDescent="0.3">
      <c r="A158" s="185"/>
      <c r="B158" s="185"/>
      <c r="C158" s="199"/>
      <c r="D158" s="203"/>
      <c r="E158" s="211"/>
      <c r="F158" s="207"/>
      <c r="G158" s="185"/>
      <c r="H158" s="101" t="s">
        <v>459</v>
      </c>
      <c r="I158" s="8">
        <v>1</v>
      </c>
      <c r="J158" s="75" t="b">
        <v>0</v>
      </c>
      <c r="K158" s="15"/>
      <c r="L158" s="7"/>
    </row>
    <row r="159" spans="1:12" ht="32.25" customHeight="1" x14ac:dyDescent="0.3">
      <c r="A159" s="185"/>
      <c r="B159" s="185"/>
      <c r="C159" s="199"/>
      <c r="D159" s="203"/>
      <c r="E159" s="211"/>
      <c r="F159" s="207"/>
      <c r="G159" s="185"/>
      <c r="H159" s="101" t="s">
        <v>398</v>
      </c>
      <c r="I159" s="8">
        <v>0</v>
      </c>
      <c r="J159" s="75" t="b">
        <v>0</v>
      </c>
      <c r="K159" s="15"/>
      <c r="L159" s="7"/>
    </row>
    <row r="160" spans="1:12" ht="75.75" customHeight="1" x14ac:dyDescent="0.3">
      <c r="A160" s="186"/>
      <c r="B160" s="186"/>
      <c r="C160" s="200"/>
      <c r="D160" s="204"/>
      <c r="E160" s="212"/>
      <c r="F160" s="208"/>
      <c r="G160" s="186"/>
      <c r="H160" s="100" t="s">
        <v>396</v>
      </c>
      <c r="I160" s="11" t="s">
        <v>385</v>
      </c>
      <c r="J160" s="76" t="b">
        <v>0</v>
      </c>
      <c r="K160" s="18"/>
      <c r="L160" s="10"/>
    </row>
    <row r="161" spans="1:12" ht="66" hidden="1" x14ac:dyDescent="0.3">
      <c r="A161" s="25" t="s">
        <v>273</v>
      </c>
      <c r="B161" s="25" t="s">
        <v>317</v>
      </c>
      <c r="C161" s="47" t="s">
        <v>322</v>
      </c>
      <c r="D161" s="66" t="s">
        <v>323</v>
      </c>
      <c r="E161" s="26" t="s">
        <v>324</v>
      </c>
      <c r="F161" s="25" t="s">
        <v>239</v>
      </c>
      <c r="G161" s="26"/>
      <c r="H161" s="26" t="s">
        <v>387</v>
      </c>
      <c r="I161" s="48" t="s">
        <v>103</v>
      </c>
      <c r="J161" s="90"/>
      <c r="K161" s="25"/>
      <c r="L161" s="26"/>
    </row>
    <row r="162" spans="1:12" ht="54" customHeight="1" x14ac:dyDescent="0.3">
      <c r="A162" s="25" t="s">
        <v>273</v>
      </c>
      <c r="B162" s="25" t="s">
        <v>317</v>
      </c>
      <c r="C162" s="47" t="s">
        <v>325</v>
      </c>
      <c r="D162" s="66" t="s">
        <v>326</v>
      </c>
      <c r="E162" s="26" t="s">
        <v>327</v>
      </c>
      <c r="F162" s="25" t="s">
        <v>239</v>
      </c>
      <c r="G162" s="26"/>
      <c r="H162" s="26" t="s">
        <v>387</v>
      </c>
      <c r="I162" s="48" t="s">
        <v>103</v>
      </c>
      <c r="J162" s="90" t="s">
        <v>545</v>
      </c>
      <c r="K162" s="25" t="s">
        <v>140</v>
      </c>
      <c r="L162" s="26"/>
    </row>
    <row r="163" spans="1:12" ht="158.4" x14ac:dyDescent="0.3">
      <c r="A163" s="25" t="s">
        <v>273</v>
      </c>
      <c r="B163" s="25" t="s">
        <v>317</v>
      </c>
      <c r="C163" s="47" t="s">
        <v>328</v>
      </c>
      <c r="D163" s="66" t="s">
        <v>329</v>
      </c>
      <c r="E163" s="26" t="s">
        <v>330</v>
      </c>
      <c r="F163" s="25" t="s">
        <v>239</v>
      </c>
      <c r="G163" s="26"/>
      <c r="H163" s="26" t="s">
        <v>387</v>
      </c>
      <c r="I163" s="48" t="s">
        <v>103</v>
      </c>
      <c r="J163" s="90" t="s">
        <v>517</v>
      </c>
      <c r="K163" s="25" t="s">
        <v>516</v>
      </c>
      <c r="L163" s="26"/>
    </row>
    <row r="164" spans="1:12" ht="39.6" x14ac:dyDescent="0.3">
      <c r="A164" s="184" t="s">
        <v>273</v>
      </c>
      <c r="B164" s="184" t="s">
        <v>317</v>
      </c>
      <c r="C164" s="198" t="s">
        <v>331</v>
      </c>
      <c r="D164" s="201" t="s">
        <v>332</v>
      </c>
      <c r="E164" s="209" t="s">
        <v>333</v>
      </c>
      <c r="F164" s="205" t="s">
        <v>93</v>
      </c>
      <c r="G164" s="190" t="s">
        <v>334</v>
      </c>
      <c r="H164" s="99" t="s">
        <v>399</v>
      </c>
      <c r="I164" s="5">
        <v>3</v>
      </c>
      <c r="J164" s="74" t="b">
        <v>0</v>
      </c>
      <c r="K164" s="176"/>
      <c r="L164" s="19"/>
    </row>
    <row r="165" spans="1:12" ht="79.2" x14ac:dyDescent="0.3">
      <c r="A165" s="185"/>
      <c r="B165" s="185"/>
      <c r="C165" s="199"/>
      <c r="D165" s="203"/>
      <c r="E165" s="211"/>
      <c r="F165" s="207"/>
      <c r="G165" s="191"/>
      <c r="H165" s="101" t="s">
        <v>400</v>
      </c>
      <c r="I165" s="8">
        <v>2</v>
      </c>
      <c r="J165" s="75" t="b">
        <v>1</v>
      </c>
      <c r="K165" s="17" t="s">
        <v>140</v>
      </c>
      <c r="L165" s="7" t="s">
        <v>514</v>
      </c>
    </row>
    <row r="166" spans="1:12" ht="39.6" x14ac:dyDescent="0.3">
      <c r="A166" s="185"/>
      <c r="B166" s="185"/>
      <c r="C166" s="199"/>
      <c r="D166" s="203"/>
      <c r="E166" s="211"/>
      <c r="F166" s="207"/>
      <c r="G166" s="191"/>
      <c r="H166" s="101" t="s">
        <v>402</v>
      </c>
      <c r="I166" s="8">
        <v>1</v>
      </c>
      <c r="J166" s="75" t="b">
        <v>0</v>
      </c>
      <c r="K166" s="15"/>
      <c r="L166" s="7"/>
    </row>
    <row r="167" spans="1:12" ht="26.4" x14ac:dyDescent="0.3">
      <c r="A167" s="185"/>
      <c r="B167" s="185"/>
      <c r="C167" s="199"/>
      <c r="D167" s="203"/>
      <c r="E167" s="211"/>
      <c r="F167" s="207"/>
      <c r="G167" s="191"/>
      <c r="H167" s="101" t="s">
        <v>401</v>
      </c>
      <c r="I167" s="8">
        <v>0</v>
      </c>
      <c r="J167" s="75" t="b">
        <v>0</v>
      </c>
      <c r="K167" s="15"/>
      <c r="L167" s="7"/>
    </row>
    <row r="168" spans="1:12" ht="30" customHeight="1" x14ac:dyDescent="0.3">
      <c r="A168" s="186"/>
      <c r="B168" s="186"/>
      <c r="C168" s="200"/>
      <c r="D168" s="204"/>
      <c r="E168" s="212"/>
      <c r="F168" s="208"/>
      <c r="G168" s="192"/>
      <c r="H168" s="100" t="s">
        <v>397</v>
      </c>
      <c r="I168" s="11" t="s">
        <v>385</v>
      </c>
      <c r="J168" s="79" t="b">
        <v>0</v>
      </c>
      <c r="K168" s="18"/>
      <c r="L168" s="10"/>
    </row>
    <row r="169" spans="1:12" ht="66" hidden="1" x14ac:dyDescent="0.3">
      <c r="A169" s="25" t="s">
        <v>273</v>
      </c>
      <c r="B169" s="25" t="s">
        <v>317</v>
      </c>
      <c r="C169" s="47" t="s">
        <v>335</v>
      </c>
      <c r="D169" s="66" t="s">
        <v>336</v>
      </c>
      <c r="E169" s="26" t="s">
        <v>324</v>
      </c>
      <c r="F169" s="25" t="s">
        <v>239</v>
      </c>
      <c r="G169" s="26"/>
      <c r="H169" s="26" t="s">
        <v>387</v>
      </c>
      <c r="I169" s="48" t="s">
        <v>103</v>
      </c>
      <c r="J169" s="90"/>
      <c r="K169" s="25" t="s">
        <v>487</v>
      </c>
      <c r="L169" s="26"/>
    </row>
    <row r="170" spans="1:12" ht="105.6" x14ac:dyDescent="0.3">
      <c r="A170" s="25" t="s">
        <v>273</v>
      </c>
      <c r="B170" s="25" t="s">
        <v>317</v>
      </c>
      <c r="C170" s="47" t="s">
        <v>337</v>
      </c>
      <c r="D170" s="66" t="s">
        <v>338</v>
      </c>
      <c r="E170" s="26" t="s">
        <v>327</v>
      </c>
      <c r="F170" s="25" t="s">
        <v>239</v>
      </c>
      <c r="G170" s="25" t="s">
        <v>339</v>
      </c>
      <c r="H170" s="26" t="s">
        <v>387</v>
      </c>
      <c r="I170" s="48" t="s">
        <v>103</v>
      </c>
      <c r="J170" s="90" t="s">
        <v>513</v>
      </c>
      <c r="K170" s="25" t="s">
        <v>512</v>
      </c>
      <c r="L170" s="26"/>
    </row>
    <row r="171" spans="1:12" ht="143.25" customHeight="1" x14ac:dyDescent="0.3">
      <c r="A171" s="25" t="s">
        <v>273</v>
      </c>
      <c r="B171" s="25" t="s">
        <v>317</v>
      </c>
      <c r="C171" s="47" t="s">
        <v>340</v>
      </c>
      <c r="D171" s="66" t="s">
        <v>341</v>
      </c>
      <c r="E171" s="26" t="s">
        <v>342</v>
      </c>
      <c r="F171" s="25" t="s">
        <v>239</v>
      </c>
      <c r="G171" s="26"/>
      <c r="H171" s="26" t="s">
        <v>387</v>
      </c>
      <c r="I171" s="48" t="s">
        <v>103</v>
      </c>
      <c r="J171" s="90" t="s">
        <v>515</v>
      </c>
      <c r="K171" s="25" t="s">
        <v>482</v>
      </c>
      <c r="L171" s="26"/>
    </row>
    <row r="172" spans="1:12" ht="24.75" customHeight="1" x14ac:dyDescent="0.3">
      <c r="A172" s="190" t="s">
        <v>273</v>
      </c>
      <c r="B172" s="190" t="s">
        <v>317</v>
      </c>
      <c r="C172" s="213">
        <v>16</v>
      </c>
      <c r="D172" s="234" t="s">
        <v>343</v>
      </c>
      <c r="E172" s="209" t="s">
        <v>344</v>
      </c>
      <c r="F172" s="226" t="s">
        <v>93</v>
      </c>
      <c r="G172" s="184" t="s">
        <v>345</v>
      </c>
      <c r="H172" s="19" t="s">
        <v>389</v>
      </c>
      <c r="I172" s="21">
        <v>3</v>
      </c>
      <c r="J172" s="86" t="b">
        <v>0</v>
      </c>
      <c r="K172" s="176"/>
      <c r="L172" s="178"/>
    </row>
    <row r="173" spans="1:12" ht="24.75" customHeight="1" x14ac:dyDescent="0.3">
      <c r="A173" s="191"/>
      <c r="B173" s="191"/>
      <c r="C173" s="214"/>
      <c r="D173" s="235"/>
      <c r="E173" s="211"/>
      <c r="F173" s="228"/>
      <c r="G173" s="185"/>
      <c r="H173" s="22" t="s">
        <v>346</v>
      </c>
      <c r="I173" s="23">
        <v>2</v>
      </c>
      <c r="J173" s="87" t="b">
        <v>1</v>
      </c>
      <c r="K173" s="23" t="s">
        <v>483</v>
      </c>
      <c r="L173" s="22" t="s">
        <v>510</v>
      </c>
    </row>
    <row r="174" spans="1:12" ht="24.75" customHeight="1" x14ac:dyDescent="0.3">
      <c r="A174" s="191"/>
      <c r="B174" s="191"/>
      <c r="C174" s="214"/>
      <c r="D174" s="235"/>
      <c r="E174" s="211"/>
      <c r="F174" s="228"/>
      <c r="G174" s="185"/>
      <c r="H174" s="22" t="s">
        <v>390</v>
      </c>
      <c r="I174" s="23">
        <v>1</v>
      </c>
      <c r="J174" s="87" t="b">
        <v>0</v>
      </c>
      <c r="K174" s="23"/>
      <c r="L174" s="22"/>
    </row>
    <row r="175" spans="1:12" ht="24.75" customHeight="1" x14ac:dyDescent="0.3">
      <c r="A175" s="192"/>
      <c r="B175" s="192"/>
      <c r="C175" s="215"/>
      <c r="D175" s="236"/>
      <c r="E175" s="212"/>
      <c r="F175" s="229"/>
      <c r="G175" s="186"/>
      <c r="H175" s="20" t="s">
        <v>347</v>
      </c>
      <c r="I175" s="11">
        <v>0</v>
      </c>
      <c r="J175" s="79" t="b">
        <v>0</v>
      </c>
      <c r="K175" s="16"/>
      <c r="L175" s="20"/>
    </row>
    <row r="176" spans="1:12" ht="24.75" customHeight="1" x14ac:dyDescent="0.3">
      <c r="A176" s="190" t="s">
        <v>273</v>
      </c>
      <c r="B176" s="190" t="s">
        <v>317</v>
      </c>
      <c r="C176" s="213">
        <v>17</v>
      </c>
      <c r="D176" s="234" t="s">
        <v>348</v>
      </c>
      <c r="E176" s="209" t="s">
        <v>349</v>
      </c>
      <c r="F176" s="226" t="s">
        <v>93</v>
      </c>
      <c r="G176" s="184" t="s">
        <v>345</v>
      </c>
      <c r="H176" s="19" t="s">
        <v>391</v>
      </c>
      <c r="I176" s="21">
        <v>3</v>
      </c>
      <c r="J176" s="86" t="b">
        <v>0</v>
      </c>
      <c r="K176" s="21"/>
      <c r="L176" s="4"/>
    </row>
    <row r="177" spans="1:12" ht="24.75" customHeight="1" x14ac:dyDescent="0.3">
      <c r="A177" s="191"/>
      <c r="B177" s="191"/>
      <c r="C177" s="214"/>
      <c r="D177" s="235"/>
      <c r="E177" s="211"/>
      <c r="F177" s="228"/>
      <c r="G177" s="185"/>
      <c r="H177" s="22" t="s">
        <v>350</v>
      </c>
      <c r="I177" s="23">
        <v>2</v>
      </c>
      <c r="J177" s="87" t="b">
        <v>1</v>
      </c>
      <c r="K177" s="23" t="s">
        <v>483</v>
      </c>
      <c r="L177" s="22" t="s">
        <v>511</v>
      </c>
    </row>
    <row r="178" spans="1:12" ht="24.75" customHeight="1" x14ac:dyDescent="0.3">
      <c r="A178" s="191"/>
      <c r="B178" s="191"/>
      <c r="C178" s="214"/>
      <c r="D178" s="235"/>
      <c r="E178" s="211"/>
      <c r="F178" s="228"/>
      <c r="G178" s="185"/>
      <c r="H178" s="22" t="s">
        <v>392</v>
      </c>
      <c r="I178" s="23">
        <v>1</v>
      </c>
      <c r="J178" s="87" t="b">
        <v>0</v>
      </c>
      <c r="K178" s="23"/>
      <c r="L178" s="22"/>
    </row>
    <row r="179" spans="1:12" ht="100.5" customHeight="1" x14ac:dyDescent="0.3">
      <c r="A179" s="192"/>
      <c r="B179" s="192"/>
      <c r="C179" s="215"/>
      <c r="D179" s="236"/>
      <c r="E179" s="212"/>
      <c r="F179" s="229"/>
      <c r="G179" s="186"/>
      <c r="H179" s="20" t="s">
        <v>347</v>
      </c>
      <c r="I179" s="11">
        <v>0</v>
      </c>
      <c r="J179" s="79" t="b">
        <v>0</v>
      </c>
      <c r="K179" s="16"/>
      <c r="L179" s="20"/>
    </row>
    <row r="180" spans="1:12" ht="39.6" x14ac:dyDescent="0.3">
      <c r="A180" s="190" t="s">
        <v>273</v>
      </c>
      <c r="B180" s="190" t="s">
        <v>317</v>
      </c>
      <c r="C180" s="213" t="s">
        <v>351</v>
      </c>
      <c r="D180" s="234" t="s">
        <v>352</v>
      </c>
      <c r="E180" s="237" t="s">
        <v>353</v>
      </c>
      <c r="F180" s="226" t="s">
        <v>93</v>
      </c>
      <c r="G180" s="184" t="s">
        <v>354</v>
      </c>
      <c r="H180" s="99" t="s">
        <v>355</v>
      </c>
      <c r="I180" s="21">
        <v>0</v>
      </c>
      <c r="J180" s="86" t="b">
        <v>0</v>
      </c>
      <c r="K180" s="21"/>
      <c r="L180" s="4"/>
    </row>
    <row r="181" spans="1:12" ht="39.6" x14ac:dyDescent="0.3">
      <c r="A181" s="191"/>
      <c r="B181" s="191"/>
      <c r="C181" s="214"/>
      <c r="D181" s="235"/>
      <c r="E181" s="238"/>
      <c r="F181" s="228"/>
      <c r="G181" s="185"/>
      <c r="H181" s="7" t="s">
        <v>356</v>
      </c>
      <c r="I181" s="23" t="s">
        <v>385</v>
      </c>
      <c r="J181" s="87" t="b">
        <v>1</v>
      </c>
      <c r="K181" s="16" t="s">
        <v>546</v>
      </c>
      <c r="L181" s="22" t="s">
        <v>547</v>
      </c>
    </row>
    <row r="182" spans="1:12" ht="26.4" x14ac:dyDescent="0.3">
      <c r="A182" s="192"/>
      <c r="B182" s="192"/>
      <c r="C182" s="215"/>
      <c r="D182" s="236"/>
      <c r="E182" s="239"/>
      <c r="F182" s="229"/>
      <c r="G182" s="186"/>
      <c r="H182" s="100" t="s">
        <v>357</v>
      </c>
      <c r="I182" s="16">
        <v>3</v>
      </c>
      <c r="J182" s="78" t="b">
        <v>0</v>
      </c>
      <c r="K182" s="176"/>
      <c r="L182" s="20"/>
    </row>
    <row r="183" spans="1:12" x14ac:dyDescent="0.3">
      <c r="A183" s="190" t="s">
        <v>273</v>
      </c>
      <c r="B183" s="190" t="s">
        <v>317</v>
      </c>
      <c r="C183" s="213" t="s">
        <v>358</v>
      </c>
      <c r="D183" s="234" t="s">
        <v>359</v>
      </c>
      <c r="E183" s="237" t="s">
        <v>360</v>
      </c>
      <c r="F183" s="226" t="s">
        <v>93</v>
      </c>
      <c r="G183" s="184" t="s">
        <v>354</v>
      </c>
      <c r="H183" s="4" t="s">
        <v>262</v>
      </c>
      <c r="I183" s="21">
        <v>1</v>
      </c>
      <c r="J183" s="86" t="b">
        <v>0</v>
      </c>
      <c r="K183" s="21"/>
      <c r="L183" s="4"/>
    </row>
    <row r="184" spans="1:12" ht="20.25" customHeight="1" x14ac:dyDescent="0.3">
      <c r="A184" s="191"/>
      <c r="B184" s="191"/>
      <c r="C184" s="214"/>
      <c r="D184" s="235"/>
      <c r="E184" s="238"/>
      <c r="F184" s="228"/>
      <c r="G184" s="185"/>
      <c r="H184" s="7" t="s">
        <v>361</v>
      </c>
      <c r="I184" s="23">
        <v>0</v>
      </c>
      <c r="J184" s="87" t="b">
        <v>1</v>
      </c>
      <c r="K184" s="23" t="s">
        <v>548</v>
      </c>
      <c r="L184" s="22" t="s">
        <v>549</v>
      </c>
    </row>
    <row r="185" spans="1:12" ht="123" customHeight="1" x14ac:dyDescent="0.3">
      <c r="A185" s="191"/>
      <c r="B185" s="191"/>
      <c r="C185" s="214"/>
      <c r="D185" s="235"/>
      <c r="E185" s="238"/>
      <c r="F185" s="228"/>
      <c r="G185" s="185"/>
      <c r="H185" s="7" t="s">
        <v>362</v>
      </c>
      <c r="I185" s="23">
        <v>2</v>
      </c>
      <c r="J185" s="87" t="b">
        <v>0</v>
      </c>
      <c r="K185" s="23"/>
      <c r="L185" s="16"/>
    </row>
    <row r="186" spans="1:12" ht="12.75" customHeight="1" x14ac:dyDescent="0.3">
      <c r="A186" s="205" t="s">
        <v>273</v>
      </c>
      <c r="B186" s="205" t="s">
        <v>317</v>
      </c>
      <c r="C186" s="230" t="s">
        <v>363</v>
      </c>
      <c r="D186" s="222" t="s">
        <v>364</v>
      </c>
      <c r="E186" s="209" t="s">
        <v>365</v>
      </c>
      <c r="F186" s="226" t="s">
        <v>174</v>
      </c>
      <c r="G186" s="184"/>
      <c r="H186" s="99" t="s">
        <v>415</v>
      </c>
      <c r="I186" s="5">
        <v>3</v>
      </c>
      <c r="J186" s="80" t="b">
        <v>1</v>
      </c>
      <c r="K186" s="15" t="s">
        <v>518</v>
      </c>
      <c r="L186" s="7" t="s">
        <v>519</v>
      </c>
    </row>
    <row r="187" spans="1:12" ht="28.5" customHeight="1" x14ac:dyDescent="0.3">
      <c r="A187" s="206"/>
      <c r="B187" s="206"/>
      <c r="C187" s="231"/>
      <c r="D187" s="223"/>
      <c r="E187" s="210"/>
      <c r="F187" s="227"/>
      <c r="G187" s="185"/>
      <c r="H187" s="107" t="s">
        <v>414</v>
      </c>
      <c r="I187" s="42">
        <v>2</v>
      </c>
      <c r="J187" s="89" t="b">
        <v>0</v>
      </c>
      <c r="K187" s="43"/>
      <c r="L187" s="43"/>
    </row>
    <row r="188" spans="1:12" ht="34.5" customHeight="1" x14ac:dyDescent="0.3">
      <c r="A188" s="206"/>
      <c r="B188" s="206"/>
      <c r="C188" s="231"/>
      <c r="D188" s="223"/>
      <c r="E188" s="210"/>
      <c r="F188" s="227"/>
      <c r="G188" s="185"/>
      <c r="H188" s="107" t="s">
        <v>413</v>
      </c>
      <c r="I188" s="42">
        <v>1</v>
      </c>
      <c r="J188" s="89" t="b">
        <v>0</v>
      </c>
      <c r="K188" s="43"/>
      <c r="L188" s="41"/>
    </row>
    <row r="189" spans="1:12" x14ac:dyDescent="0.3">
      <c r="A189" s="207"/>
      <c r="B189" s="207"/>
      <c r="C189" s="232"/>
      <c r="D189" s="224"/>
      <c r="E189" s="211"/>
      <c r="F189" s="228"/>
      <c r="G189" s="185"/>
      <c r="H189" s="7" t="s">
        <v>191</v>
      </c>
      <c r="I189" s="8">
        <v>0</v>
      </c>
      <c r="J189" s="77" t="b">
        <v>0</v>
      </c>
      <c r="K189" s="15"/>
      <c r="L189" s="7"/>
    </row>
    <row r="190" spans="1:12" ht="38.1" customHeight="1" x14ac:dyDescent="0.3">
      <c r="A190" s="208"/>
      <c r="B190" s="208"/>
      <c r="C190" s="233"/>
      <c r="D190" s="225"/>
      <c r="E190" s="212"/>
      <c r="F190" s="229"/>
      <c r="G190" s="186"/>
      <c r="H190" s="103" t="s">
        <v>408</v>
      </c>
      <c r="I190" s="11" t="s">
        <v>103</v>
      </c>
      <c r="J190" s="76" t="b">
        <v>0</v>
      </c>
      <c r="K190" s="15"/>
      <c r="L190" s="10"/>
    </row>
    <row r="191" spans="1:12" ht="57.6" hidden="1" customHeight="1" x14ac:dyDescent="0.3">
      <c r="A191" s="33" t="s">
        <v>273</v>
      </c>
      <c r="B191" s="33" t="s">
        <v>317</v>
      </c>
      <c r="C191" s="105" t="s">
        <v>366</v>
      </c>
      <c r="D191" s="106" t="s">
        <v>370</v>
      </c>
      <c r="E191" s="24" t="s">
        <v>406</v>
      </c>
      <c r="F191" s="44" t="s">
        <v>239</v>
      </c>
      <c r="G191" s="33"/>
      <c r="H191" s="48" t="s">
        <v>387</v>
      </c>
      <c r="I191" s="48" t="s">
        <v>103</v>
      </c>
      <c r="J191" s="108"/>
      <c r="K191" s="33" t="s">
        <v>484</v>
      </c>
      <c r="L191" s="24"/>
    </row>
    <row r="192" spans="1:12" x14ac:dyDescent="0.3">
      <c r="A192" s="205" t="s">
        <v>273</v>
      </c>
      <c r="B192" s="205" t="s">
        <v>317</v>
      </c>
      <c r="C192" s="230" t="s">
        <v>369</v>
      </c>
      <c r="D192" s="222" t="s">
        <v>367</v>
      </c>
      <c r="E192" s="209" t="s">
        <v>368</v>
      </c>
      <c r="F192" s="226" t="s">
        <v>174</v>
      </c>
      <c r="G192" s="184"/>
      <c r="H192" s="99" t="s">
        <v>412</v>
      </c>
      <c r="I192" s="5">
        <v>3</v>
      </c>
      <c r="J192" s="80" t="b">
        <v>0</v>
      </c>
      <c r="K192" s="15"/>
      <c r="L192" s="4"/>
    </row>
    <row r="193" spans="1:12" ht="132" x14ac:dyDescent="0.3">
      <c r="A193" s="206"/>
      <c r="B193" s="206"/>
      <c r="C193" s="231"/>
      <c r="D193" s="223"/>
      <c r="E193" s="210"/>
      <c r="F193" s="227"/>
      <c r="G193" s="185"/>
      <c r="H193" s="107" t="s">
        <v>411</v>
      </c>
      <c r="I193" s="42">
        <v>2</v>
      </c>
      <c r="J193" s="89" t="b">
        <v>1</v>
      </c>
      <c r="K193" s="15" t="s">
        <v>520</v>
      </c>
      <c r="L193" s="41" t="s">
        <v>533</v>
      </c>
    </row>
    <row r="194" spans="1:12" ht="39.6" x14ac:dyDescent="0.3">
      <c r="A194" s="206"/>
      <c r="B194" s="206"/>
      <c r="C194" s="231"/>
      <c r="D194" s="223"/>
      <c r="E194" s="210"/>
      <c r="F194" s="227"/>
      <c r="G194" s="185"/>
      <c r="H194" s="107" t="s">
        <v>410</v>
      </c>
      <c r="I194" s="42">
        <v>1</v>
      </c>
      <c r="J194" s="89" t="b">
        <v>0</v>
      </c>
      <c r="K194" s="43"/>
      <c r="L194" s="41"/>
    </row>
    <row r="195" spans="1:12" x14ac:dyDescent="0.3">
      <c r="A195" s="207"/>
      <c r="B195" s="207"/>
      <c r="C195" s="232"/>
      <c r="D195" s="224"/>
      <c r="E195" s="211"/>
      <c r="F195" s="228"/>
      <c r="G195" s="185"/>
      <c r="H195" s="7" t="s">
        <v>191</v>
      </c>
      <c r="I195" s="8">
        <v>0</v>
      </c>
      <c r="J195" s="77" t="b">
        <v>0</v>
      </c>
      <c r="K195" s="15"/>
      <c r="L195" s="7"/>
    </row>
    <row r="196" spans="1:12" ht="23.1" customHeight="1" x14ac:dyDescent="0.3">
      <c r="A196" s="208"/>
      <c r="B196" s="208"/>
      <c r="C196" s="233"/>
      <c r="D196" s="225"/>
      <c r="E196" s="212"/>
      <c r="F196" s="229"/>
      <c r="G196" s="186"/>
      <c r="H196" s="103" t="s">
        <v>407</v>
      </c>
      <c r="I196" s="11" t="s">
        <v>103</v>
      </c>
      <c r="J196" s="76" t="b">
        <v>0</v>
      </c>
      <c r="K196" s="18"/>
      <c r="L196" s="10"/>
    </row>
    <row r="197" spans="1:12" ht="51" hidden="1" customHeight="1" x14ac:dyDescent="0.3">
      <c r="A197" s="25" t="s">
        <v>273</v>
      </c>
      <c r="B197" s="25" t="s">
        <v>317</v>
      </c>
      <c r="C197" s="47" t="s">
        <v>404</v>
      </c>
      <c r="D197" s="68" t="s">
        <v>405</v>
      </c>
      <c r="E197" s="26" t="s">
        <v>409</v>
      </c>
      <c r="F197" s="55" t="s">
        <v>239</v>
      </c>
      <c r="G197" s="26"/>
      <c r="H197" s="48" t="s">
        <v>387</v>
      </c>
      <c r="I197" s="48" t="s">
        <v>103</v>
      </c>
      <c r="J197" s="90"/>
      <c r="K197" s="15" t="s">
        <v>485</v>
      </c>
      <c r="L197" s="26"/>
    </row>
    <row r="198" spans="1:12" ht="66" x14ac:dyDescent="0.3">
      <c r="A198" s="25" t="s">
        <v>55</v>
      </c>
      <c r="B198" s="25" t="s">
        <v>55</v>
      </c>
      <c r="C198" s="47">
        <v>20</v>
      </c>
      <c r="D198" s="68" t="s">
        <v>371</v>
      </c>
      <c r="E198" s="26" t="s">
        <v>372</v>
      </c>
      <c r="F198" s="55" t="s">
        <v>239</v>
      </c>
      <c r="G198" s="26"/>
      <c r="H198" s="48" t="s">
        <v>395</v>
      </c>
      <c r="I198" s="48" t="s">
        <v>103</v>
      </c>
      <c r="J198" s="90" t="s">
        <v>521</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13" priority="385">
      <formula>OR($J$2=TRUE,$J$3=TRUE,$J$4=TRUE,$J$5=TRUE,$J$6=TRUE,$J$7=TRUE,$J$8=TRUE,$J$9=TRUE)</formula>
    </cfRule>
  </conditionalFormatting>
  <conditionalFormatting sqref="A10:L12 A14:L14 A13:K13">
    <cfRule type="expression" dxfId="312" priority="386">
      <formula>OR($J$10=TRUE,$J$11=TRUE,$J$12=TRUE,$J$13=TRUE,$J$14=TRUE)</formula>
    </cfRule>
  </conditionalFormatting>
  <conditionalFormatting sqref="A15:L17 A19:L19 A18:K18 K28 K26">
    <cfRule type="expression" dxfId="311" priority="384">
      <formula>OR($J$15=TRUE,$J$16=TRUE,$J$17=TRUE,$J$18=TRUE,$J$19=TRUE)</formula>
    </cfRule>
  </conditionalFormatting>
  <conditionalFormatting sqref="A20:L20 A24:L24 A23:K23 A22:L22 A21:J21">
    <cfRule type="expression" dxfId="310" priority="304">
      <formula>OR($J$10=TRUE,$J$14=TRUE)</formula>
    </cfRule>
    <cfRule type="expression" dxfId="309" priority="383">
      <formula>OR($J$20=TRUE,$J$21=TRUE,$J$22=TRUE,$J$23=TRUE,$J$24=TRUE)</formula>
    </cfRule>
  </conditionalFormatting>
  <conditionalFormatting sqref="A29:L29 A27:J28 A25:L26">
    <cfRule type="expression" dxfId="308" priority="303">
      <formula>OR($J$15=TRUE,$J$19=TRUE)</formula>
    </cfRule>
    <cfRule type="expression" dxfId="307" priority="382">
      <formula>OR($J$25=TRUE,$J$26=TRUE,$J$27=TRUE,$J$28=TRUE,$J$29=TRUE)</formula>
    </cfRule>
  </conditionalFormatting>
  <conditionalFormatting sqref="A30:L30 A31:J33 L31:L32">
    <cfRule type="expression" dxfId="306" priority="381">
      <formula>OR($J$30=TRUE,$J$31=TRUE,$J$32=TRUE,$J$33=TRUE)</formula>
    </cfRule>
  </conditionalFormatting>
  <conditionalFormatting sqref="A34:L37">
    <cfRule type="expression" dxfId="305" priority="302">
      <formula>$J$33=TRUE</formula>
    </cfRule>
    <cfRule type="expression" dxfId="304" priority="380">
      <formula>OR($J$34=TRUE,$J$35=TRUE,$J$36=TRUE,$J$37=TRUE)</formula>
    </cfRule>
  </conditionalFormatting>
  <conditionalFormatting sqref="A38:J38 A42:J42 A39:L39 A40:J40 A41:L41">
    <cfRule type="expression" dxfId="303" priority="379">
      <formula>OR($J$38=TRUE,$J$39=TRUE,$J$40=TRUE,$J$41=TRUE,$J$42=TRUE)</formula>
    </cfRule>
  </conditionalFormatting>
  <conditionalFormatting sqref="A46:J46 L46 A43:L43 A44:J44 L44 A45:L45">
    <cfRule type="expression" dxfId="302" priority="378">
      <formula>OR($J$43=TRUE,$J$44=TRUE,$J$45=TRUE,$J$46=TRUE)</formula>
    </cfRule>
  </conditionalFormatting>
  <conditionalFormatting sqref="A47:L51">
    <cfRule type="expression" dxfId="301" priority="377">
      <formula>$J$47&lt;&gt;""</formula>
    </cfRule>
  </conditionalFormatting>
  <conditionalFormatting sqref="A53:L54 A52:J52 K62 K58">
    <cfRule type="expression" dxfId="300" priority="376">
      <formula>OR($J$52=TRUE,$J$53=TRUE,$J$54=TRUE)</formula>
    </cfRule>
  </conditionalFormatting>
  <conditionalFormatting sqref="A55:L58 A59:J59">
    <cfRule type="expression" dxfId="299" priority="375">
      <formula>OR($J$55=TRUE,$J$56=TRUE,$J$57=TRUE,$J$58=TRUE,$J$59=TRUE)</formula>
    </cfRule>
  </conditionalFormatting>
  <conditionalFormatting sqref="A61:L62 A63:K63 A60:J60 L60">
    <cfRule type="expression" dxfId="298" priority="300">
      <formula>OR($J$55=TRUE,$J$56=TRUE)</formula>
    </cfRule>
    <cfRule type="expression" dxfId="297" priority="374">
      <formula>OR($J$60=TRUE,$J$61=TRUE,$J$62=TRUE,$J$63=TRUE)</formula>
    </cfRule>
  </conditionalFormatting>
  <conditionalFormatting sqref="A64:J64 L64 A65:L66">
    <cfRule type="expression" dxfId="296" priority="373">
      <formula>OR($J$64=TRUE,$J$65=TRUE,$J$66=TRUE)</formula>
    </cfRule>
  </conditionalFormatting>
  <conditionalFormatting sqref="A67:L68 A69:K69">
    <cfRule type="expression" dxfId="295" priority="372">
      <formula>OR($J$67=TRUE,$J$68=TRUE,$J$69=TRUE)</formula>
    </cfRule>
  </conditionalFormatting>
  <conditionalFormatting sqref="A71:L71 A70:K70">
    <cfRule type="expression" dxfId="294" priority="371">
      <formula>OR($J$70=TRUE,$J$71=TRUE)</formula>
    </cfRule>
  </conditionalFormatting>
  <conditionalFormatting sqref="A72:L75">
    <cfRule type="expression" dxfId="293" priority="370">
      <formula>OR($J$72=TRUE,$J$73=TRUE,$J$74=TRUE,$J$75=TRUE)</formula>
    </cfRule>
  </conditionalFormatting>
  <conditionalFormatting sqref="A76:L79">
    <cfRule type="expression" dxfId="292" priority="369">
      <formula>OR($J$76=TRUE,$J$77=TRUE,$J$78=TRUE,$J$79=TRUE)</formula>
    </cfRule>
  </conditionalFormatting>
  <conditionalFormatting sqref="A80:L81 A82:J82 L82 A83:L83">
    <cfRule type="expression" dxfId="291" priority="368">
      <formula>OR($J$80=TRUE,$J$81=TRUE,$J$82=TRUE,$J$83=TRUE)</formula>
    </cfRule>
  </conditionalFormatting>
  <conditionalFormatting sqref="A84:L85">
    <cfRule type="expression" dxfId="290" priority="367">
      <formula>OR($J$84=TRUE,$J$85=TRUE)</formula>
    </cfRule>
  </conditionalFormatting>
  <conditionalFormatting sqref="A86:L90">
    <cfRule type="expression" dxfId="289" priority="366">
      <formula>OR($J$86=TRUE,$J$87=TRUE,$J$88=TRUE,$J$89=TRUE,$J$90=TRUE)</formula>
    </cfRule>
  </conditionalFormatting>
  <conditionalFormatting sqref="A91:L91">
    <cfRule type="expression" dxfId="288" priority="297">
      <formula>OR($J$86=TRUE,$J$90=TRUE)</formula>
    </cfRule>
    <cfRule type="expression" dxfId="287" priority="365">
      <formula>$J$91&lt;&gt;""</formula>
    </cfRule>
  </conditionalFormatting>
  <conditionalFormatting sqref="A92:L95">
    <cfRule type="expression" dxfId="286" priority="364">
      <formula>OR($J$92=TRUE,$J$93=TRUE,$J$94=TRUE,$J$95=TRUE)</formula>
    </cfRule>
  </conditionalFormatting>
  <conditionalFormatting sqref="A96:L99">
    <cfRule type="expression" dxfId="285" priority="363">
      <formula>OR($J$96=TRUE,$J$97=TRUE,$J$98=TRUE,$J$99=TRUE)</formula>
    </cfRule>
  </conditionalFormatting>
  <conditionalFormatting sqref="A100:L103">
    <cfRule type="expression" dxfId="284" priority="362">
      <formula>OR($J$100=TRUE,$J$101=TRUE,$J$102=TRUE,$J$103=TRUE)</formula>
    </cfRule>
  </conditionalFormatting>
  <conditionalFormatting sqref="A104:L106">
    <cfRule type="expression" dxfId="283" priority="361">
      <formula>OR($J$104=TRUE,$J$105=TRUE,$J$106=TRUE)</formula>
    </cfRule>
  </conditionalFormatting>
  <conditionalFormatting sqref="A107:L113">
    <cfRule type="expression" dxfId="282" priority="293">
      <formula>$J$113&lt;&gt;""</formula>
    </cfRule>
    <cfRule type="expression" dxfId="281" priority="296">
      <formula>OR($J$104=TRUE,$J$106=TRUE)</formula>
    </cfRule>
    <cfRule type="expression" dxfId="280" priority="360">
      <formula>OR($J$107=TRUE,$J$108=TRUE,$J$109=TRUE,$J$110=TRUE,$J$111=TRUE,$J$112=TRUE,$J$113=TRUE)</formula>
    </cfRule>
  </conditionalFormatting>
  <conditionalFormatting sqref="A114:J114 L114 A115:L118">
    <cfRule type="expression" dxfId="279" priority="359">
      <formula>OR($J$114=TRUE,$J$115=TRUE,$J$116=TRUE,$J$117=TRUE,$J$118=TRUE)</formula>
    </cfRule>
  </conditionalFormatting>
  <conditionalFormatting sqref="A119:L123">
    <cfRule type="expression" dxfId="278" priority="358">
      <formula>OR($J$119=TRUE,$J$120=TRUE,$J$121=TRUE,$J$122=TRUE,$J$123=TRUE)</formula>
    </cfRule>
  </conditionalFormatting>
  <conditionalFormatting sqref="A124:L124 A128:J128 A126:L127 A125:J125 L128">
    <cfRule type="expression" dxfId="277" priority="357">
      <formula>OR($J$124=TRUE,$J$125=TRUE,$J$126=TRUE,$J$127=TRUE,$J$128=TRUE)</formula>
    </cfRule>
  </conditionalFormatting>
  <conditionalFormatting sqref="A129:L133">
    <cfRule type="expression" dxfId="276" priority="356">
      <formula>OR($J$129=TRUE,$J$130=TRUE,$J$131=TRUE,$J$132=TRUE,$J$133=TRUE)</formula>
    </cfRule>
  </conditionalFormatting>
  <conditionalFormatting sqref="A134:L138">
    <cfRule type="expression" dxfId="275" priority="355">
      <formula>OR($J$134=TRUE,$J$135=TRUE,$J$136=TRUE,$J$137=TRUE,$J$138=TRUE)</formula>
    </cfRule>
  </conditionalFormatting>
  <conditionalFormatting sqref="A139:L139">
    <cfRule type="expression" dxfId="274" priority="354">
      <formula>$J$139&lt;&gt;""</formula>
    </cfRule>
  </conditionalFormatting>
  <conditionalFormatting sqref="A140:J140 A141:L144">
    <cfRule type="expression" dxfId="273" priority="353">
      <formula>OR($J$140=TRUE,$J$141=TRUE,$J$142=TRUE,$J$143=TRUE,$J$144=TRUE)</formula>
    </cfRule>
  </conditionalFormatting>
  <conditionalFormatting sqref="A145:L149">
    <cfRule type="expression" dxfId="272" priority="352">
      <formula>OR($J$145=TRUE,$J$146=TRUE,$J$147=TRUE,$J$148=TRUE,$J$149=TRUE)</formula>
    </cfRule>
  </conditionalFormatting>
  <conditionalFormatting sqref="A152:L154 A151:K151 A150:L150">
    <cfRule type="expression" dxfId="271" priority="351">
      <formula>OR($J$150=TRUE,$J$151=TRUE,$J$152=TRUE,$J$153=TRUE,$J$154=TRUE)</formula>
    </cfRule>
  </conditionalFormatting>
  <conditionalFormatting sqref="A155:L155">
    <cfRule type="expression" dxfId="270" priority="350">
      <formula>$J$155&lt;&gt;""</formula>
    </cfRule>
  </conditionalFormatting>
  <conditionalFormatting sqref="A156:L160">
    <cfRule type="expression" dxfId="269" priority="349">
      <formula>OR($J$156=TRUE,$J$157=TRUE,$J$158=TRUE,$J$159=TRUE,$J$160=TRUE)</formula>
    </cfRule>
  </conditionalFormatting>
  <conditionalFormatting sqref="A161:L161">
    <cfRule type="expression" dxfId="268" priority="112">
      <formula>OR($J$157=TRUE,$J$158=TRUE,$J$159=TRUE)</formula>
    </cfRule>
    <cfRule type="expression" dxfId="267" priority="348">
      <formula>$J$161&lt;&gt;""</formula>
    </cfRule>
  </conditionalFormatting>
  <conditionalFormatting sqref="A162:L162">
    <cfRule type="expression" dxfId="266" priority="347">
      <formula>$J$162&lt;&gt;""</formula>
    </cfRule>
  </conditionalFormatting>
  <conditionalFormatting sqref="A163:L163">
    <cfRule type="expression" dxfId="265" priority="110">
      <formula>$J$156=TRUE</formula>
    </cfRule>
    <cfRule type="expression" dxfId="264" priority="346">
      <formula>$J$163&lt;&gt;""</formula>
    </cfRule>
  </conditionalFormatting>
  <conditionalFormatting sqref="A164:J164 L164 A165:L168">
    <cfRule type="expression" dxfId="263" priority="345">
      <formula>OR($J$164=TRUE,$J$165=TRUE,$J$166=TRUE,$J$167=TRUE,$J$168=TRUE)</formula>
    </cfRule>
  </conditionalFormatting>
  <conditionalFormatting sqref="A169:L169">
    <cfRule type="expression" dxfId="262" priority="109">
      <formula>OR($J$165=TRUE,$J$166=TRUE,$J$167=TRUE)</formula>
    </cfRule>
    <cfRule type="expression" dxfId="261" priority="344">
      <formula>$J$169&lt;&gt;""</formula>
    </cfRule>
  </conditionalFormatting>
  <conditionalFormatting sqref="A170:L170">
    <cfRule type="expression" dxfId="260" priority="343">
      <formula>$J$170&lt;&gt;""</formula>
    </cfRule>
  </conditionalFormatting>
  <conditionalFormatting sqref="A171:L171">
    <cfRule type="expression" dxfId="259" priority="108">
      <formula>$J$164=TRUE</formula>
    </cfRule>
    <cfRule type="expression" dxfId="258" priority="342">
      <formula>$J$171&lt;&gt;""</formula>
    </cfRule>
  </conditionalFormatting>
  <conditionalFormatting sqref="A172:J172 A173:L175">
    <cfRule type="expression" dxfId="257" priority="341">
      <formula>OR($J$172=TRUE,$J$173=TRUE,$J$174=TRUE,$J$175=TRUE)</formula>
    </cfRule>
  </conditionalFormatting>
  <conditionalFormatting sqref="A176:L176 A179:L179 A177:J178 L177:L178">
    <cfRule type="expression" dxfId="256" priority="340">
      <formula>OR($J$176=TRUE,$J$177=TRUE,$J$178=TRUE,$J$179=TRUE)</formula>
    </cfRule>
  </conditionalFormatting>
  <conditionalFormatting sqref="A182:J182 L182 A180:L181">
    <cfRule type="expression" dxfId="255" priority="339">
      <formula>OR($J$180=TRUE,$J$181=TRUE,$J$182=TRUE)</formula>
    </cfRule>
  </conditionalFormatting>
  <conditionalFormatting sqref="A183:L185">
    <cfRule type="expression" dxfId="254" priority="295">
      <formula>OR($J$180=TRUE,$J$182=TRUE)</formula>
    </cfRule>
    <cfRule type="expression" dxfId="253" priority="338">
      <formula>OR($J$183=TRUE,$J$184=TRUE,$J$185=TRUE)</formula>
    </cfRule>
  </conditionalFormatting>
  <conditionalFormatting sqref="K2">
    <cfRule type="expression" dxfId="252" priority="333">
      <formula>AND($J$2=TRUE,$K$2="")</formula>
    </cfRule>
  </conditionalFormatting>
  <conditionalFormatting sqref="K3">
    <cfRule type="expression" dxfId="251" priority="332">
      <formula>AND($J$3=TRUE,$K$3="")</formula>
    </cfRule>
  </conditionalFormatting>
  <conditionalFormatting sqref="K4">
    <cfRule type="expression" dxfId="250" priority="331">
      <formula>AND($J$4=TRUE,$K$4="")</formula>
    </cfRule>
  </conditionalFormatting>
  <conditionalFormatting sqref="K5">
    <cfRule type="expression" dxfId="249" priority="330">
      <formula>AND($J$5=TRUE,$K$5="")</formula>
    </cfRule>
  </conditionalFormatting>
  <conditionalFormatting sqref="K6">
    <cfRule type="expression" dxfId="248" priority="329">
      <formula>AND($J$6=TRUE,$K$6="")</formula>
    </cfRule>
  </conditionalFormatting>
  <conditionalFormatting sqref="K7">
    <cfRule type="expression" dxfId="247" priority="328">
      <formula>AND($J$7=TRUE,$K$7="")</formula>
    </cfRule>
  </conditionalFormatting>
  <conditionalFormatting sqref="K8">
    <cfRule type="expression" dxfId="246" priority="327">
      <formula>AND($J$8=TRUE,$K$8="")</formula>
    </cfRule>
  </conditionalFormatting>
  <conditionalFormatting sqref="K9">
    <cfRule type="expression" dxfId="245" priority="326">
      <formula>AND($J$9=TRUE,$K$9="")</formula>
    </cfRule>
  </conditionalFormatting>
  <conditionalFormatting sqref="K10">
    <cfRule type="expression" dxfId="244" priority="325">
      <formula>AND($J$10=TRUE,$K$10="")</formula>
    </cfRule>
  </conditionalFormatting>
  <conditionalFormatting sqref="K11">
    <cfRule type="expression" dxfId="243" priority="324">
      <formula>AND($J$11=TRUE,$K$11="")</formula>
    </cfRule>
  </conditionalFormatting>
  <conditionalFormatting sqref="K12">
    <cfRule type="expression" dxfId="242" priority="323">
      <formula>AND($J$12=TRUE,$K$12="")</formula>
    </cfRule>
  </conditionalFormatting>
  <conditionalFormatting sqref="K13">
    <cfRule type="expression" dxfId="241" priority="322">
      <formula>AND($J$13=TRUE,$K$13="")</formula>
    </cfRule>
  </conditionalFormatting>
  <conditionalFormatting sqref="K14">
    <cfRule type="expression" dxfId="240" priority="321">
      <formula>AND($J$14=TRUE,$K$14="")</formula>
    </cfRule>
  </conditionalFormatting>
  <conditionalFormatting sqref="K15">
    <cfRule type="expression" dxfId="239" priority="320">
      <formula>AND($J$15=TRUE,$K$15="")</formula>
    </cfRule>
  </conditionalFormatting>
  <conditionalFormatting sqref="K16">
    <cfRule type="expression" dxfId="238" priority="319">
      <formula>AND($J$16=TRUE,$K$16="")</formula>
    </cfRule>
  </conditionalFormatting>
  <conditionalFormatting sqref="K17">
    <cfRule type="expression" dxfId="237" priority="318">
      <formula>AND($J$17=TRUE,$K$17="")</formula>
    </cfRule>
  </conditionalFormatting>
  <conditionalFormatting sqref="K18 K28 K26">
    <cfRule type="expression" dxfId="236" priority="317">
      <formula>AND($J$18=TRUE,$K$18="")</formula>
    </cfRule>
  </conditionalFormatting>
  <conditionalFormatting sqref="K19">
    <cfRule type="expression" dxfId="235" priority="316">
      <formula>AND($J$19=TRUE,$K$19="")</formula>
    </cfRule>
  </conditionalFormatting>
  <conditionalFormatting sqref="K20">
    <cfRule type="expression" dxfId="234" priority="315">
      <formula>AND($J$20=TRUE,$K$20="")</formula>
    </cfRule>
  </conditionalFormatting>
  <conditionalFormatting sqref="K22">
    <cfRule type="expression" dxfId="233" priority="313">
      <formula>AND($J$22=TRUE,$K$22="")</formula>
    </cfRule>
  </conditionalFormatting>
  <conditionalFormatting sqref="K23">
    <cfRule type="expression" dxfId="232" priority="312">
      <formula>AND($J$23=TRUE,$K$23="")</formula>
    </cfRule>
  </conditionalFormatting>
  <conditionalFormatting sqref="K24">
    <cfRule type="expression" dxfId="231" priority="311">
      <formula>AND($J$24=TRUE,$K$24="")</formula>
    </cfRule>
  </conditionalFormatting>
  <conditionalFormatting sqref="K25">
    <cfRule type="expression" dxfId="230" priority="310">
      <formula>AND($J$25=TRUE,$K$25="")</formula>
    </cfRule>
  </conditionalFormatting>
  <conditionalFormatting sqref="K29">
    <cfRule type="expression" dxfId="229" priority="306">
      <formula>AND($J$29=TRUE,$K$29="")</formula>
    </cfRule>
  </conditionalFormatting>
  <conditionalFormatting sqref="A30:L30 A52:J52 A63:K63 A59:J60 A128:J128 A126:L127 A125:J125 L128 A31:J33 L31:L32 A34:L37 A53:L58 L60 A61:L62 A69:K70 A64:J64 L64 A65:L68 A71:L81 A82:J82 L82 A114:J114 L114 A115:L124 A83:L91 A140:J140 A152:L155 A151:K151 A141:L150 A129:L139">
    <cfRule type="expression" dxfId="228" priority="305">
      <formula>OR($J$2=TRUE,$J$9=TRUE)</formula>
    </cfRule>
  </conditionalFormatting>
  <conditionalFormatting sqref="A46:J46 L46 A47:L51 A43:L43 A44:J44 L44 A45:L45">
    <cfRule type="expression" dxfId="227" priority="301">
      <formula>$J$38=TRUE</formula>
    </cfRule>
  </conditionalFormatting>
  <conditionalFormatting sqref="A72:L81 A82:J82 L82 A83:L83">
    <cfRule type="expression" dxfId="226" priority="299">
      <formula>$J$71=TRUE</formula>
    </cfRule>
  </conditionalFormatting>
  <conditionalFormatting sqref="A76:L81 A82:J82 L82 A83:L83">
    <cfRule type="expression" dxfId="225" priority="298">
      <formula>$J$72=TRUE</formula>
    </cfRule>
  </conditionalFormatting>
  <conditionalFormatting sqref="K30">
    <cfRule type="expression" dxfId="224" priority="292">
      <formula>AND($J$30=TRUE,$K$30="")</formula>
    </cfRule>
  </conditionalFormatting>
  <conditionalFormatting sqref="K34">
    <cfRule type="expression" dxfId="223" priority="288">
      <formula>AND($J$34=TRUE,$K$34="")</formula>
    </cfRule>
  </conditionalFormatting>
  <conditionalFormatting sqref="K35">
    <cfRule type="expression" dxfId="222" priority="287">
      <formula>AND($J$35=TRUE,$K$35="")</formula>
    </cfRule>
  </conditionalFormatting>
  <conditionalFormatting sqref="K36">
    <cfRule type="expression" dxfId="221" priority="286">
      <formula>AND($J$36=TRUE,$K$36="")</formula>
    </cfRule>
  </conditionalFormatting>
  <conditionalFormatting sqref="K36:K37">
    <cfRule type="expression" dxfId="220" priority="285">
      <formula>AND($J$37=TRUE,$K$37="")</formula>
    </cfRule>
  </conditionalFormatting>
  <conditionalFormatting sqref="K39">
    <cfRule type="expression" dxfId="219" priority="283">
      <formula>AND($J$39=TRUE,$K$39="")</formula>
    </cfRule>
  </conditionalFormatting>
  <conditionalFormatting sqref="K43">
    <cfRule type="expression" dxfId="218" priority="279">
      <formula>AND($J$43=TRUE,$K$43="")</formula>
    </cfRule>
  </conditionalFormatting>
  <conditionalFormatting sqref="K53">
    <cfRule type="expression" dxfId="217" priority="274">
      <formula>AND($J$53=TRUE,$K$53="")</formula>
    </cfRule>
  </conditionalFormatting>
  <conditionalFormatting sqref="K54">
    <cfRule type="expression" dxfId="216" priority="273">
      <formula>AND($J$54=TRUE,$K$54="")</formula>
    </cfRule>
  </conditionalFormatting>
  <conditionalFormatting sqref="K55">
    <cfRule type="expression" dxfId="215" priority="272">
      <formula>AND($J$55=TRUE,$K$55="")</formula>
    </cfRule>
  </conditionalFormatting>
  <conditionalFormatting sqref="K56">
    <cfRule type="expression" dxfId="214" priority="271">
      <formula>AND($J$56=TRUE,$K$56="")</formula>
    </cfRule>
  </conditionalFormatting>
  <conditionalFormatting sqref="K57">
    <cfRule type="expression" dxfId="213" priority="270">
      <formula>AND($J$57=TRUE,$K$57="")</formula>
    </cfRule>
  </conditionalFormatting>
  <conditionalFormatting sqref="K61">
    <cfRule type="expression" dxfId="212" priority="266">
      <formula>AND($J$61=TRUE,$K$61="")</formula>
    </cfRule>
  </conditionalFormatting>
  <conditionalFormatting sqref="K63">
    <cfRule type="expression" dxfId="211" priority="264">
      <formula>AND($J$63=TRUE,$K$63="")</formula>
    </cfRule>
  </conditionalFormatting>
  <conditionalFormatting sqref="K66:K67 K69:K70">
    <cfRule type="expression" dxfId="210" priority="263">
      <formula>AND($J$64=TRUE,$K$66="")</formula>
    </cfRule>
  </conditionalFormatting>
  <conditionalFormatting sqref="K65">
    <cfRule type="expression" dxfId="209" priority="262">
      <formula>AND($J$65=TRUE,$K$65="")</formula>
    </cfRule>
  </conditionalFormatting>
  <conditionalFormatting sqref="K67">
    <cfRule type="expression" dxfId="208" priority="260">
      <formula>AND($J$67=TRUE,$K$67="")</formula>
    </cfRule>
  </conditionalFormatting>
  <conditionalFormatting sqref="K68">
    <cfRule type="expression" dxfId="207" priority="259">
      <formula>AND($J$68=TRUE,$K$68="")</formula>
    </cfRule>
  </conditionalFormatting>
  <conditionalFormatting sqref="K69">
    <cfRule type="expression" dxfId="206" priority="258">
      <formula>AND($J$69=TRUE,$K$69="")</formula>
    </cfRule>
  </conditionalFormatting>
  <conditionalFormatting sqref="K70">
    <cfRule type="expression" dxfId="205" priority="257">
      <formula>AND($J$70=TRUE,$K$70="")</formula>
    </cfRule>
  </conditionalFormatting>
  <conditionalFormatting sqref="K71">
    <cfRule type="expression" dxfId="204" priority="256">
      <formula>AND($J$71=TRUE,$K$71="")</formula>
    </cfRule>
  </conditionalFormatting>
  <conditionalFormatting sqref="K72">
    <cfRule type="expression" dxfId="203" priority="255">
      <formula>AND($J$72=TRUE,$K$72="")</formula>
    </cfRule>
  </conditionalFormatting>
  <conditionalFormatting sqref="K73">
    <cfRule type="expression" dxfId="202" priority="254">
      <formula>AND($J$73=TRUE,$K$73="")</formula>
    </cfRule>
  </conditionalFormatting>
  <conditionalFormatting sqref="K74">
    <cfRule type="expression" dxfId="201" priority="253">
      <formula>AND($J$74=TRUE,$K$74="")</formula>
    </cfRule>
  </conditionalFormatting>
  <conditionalFormatting sqref="K75:K76">
    <cfRule type="expression" dxfId="200" priority="252">
      <formula>AND($J$75=TRUE,$K$75="")</formula>
    </cfRule>
  </conditionalFormatting>
  <conditionalFormatting sqref="K76">
    <cfRule type="expression" dxfId="199" priority="251">
      <formula>AND($J$76=TRUE,$K$76="")</formula>
    </cfRule>
  </conditionalFormatting>
  <conditionalFormatting sqref="K77">
    <cfRule type="expression" dxfId="198" priority="250">
      <formula>AND($J$77=TRUE,$K$77="")</formula>
    </cfRule>
  </conditionalFormatting>
  <conditionalFormatting sqref="K78">
    <cfRule type="expression" dxfId="197" priority="249">
      <formula>AND($J$78=TRUE,$K$78="")</formula>
    </cfRule>
  </conditionalFormatting>
  <conditionalFormatting sqref="K79">
    <cfRule type="expression" dxfId="196" priority="248">
      <formula>AND($J$79=TRUE,$K$79="")</formula>
    </cfRule>
  </conditionalFormatting>
  <conditionalFormatting sqref="K80">
    <cfRule type="expression" dxfId="195" priority="247">
      <formula>AND($J$80=TRUE,$K$80="")</formula>
    </cfRule>
  </conditionalFormatting>
  <conditionalFormatting sqref="K81">
    <cfRule type="expression" dxfId="194" priority="246">
      <formula>AND($J$81=TRUE,$K$81="")</formula>
    </cfRule>
  </conditionalFormatting>
  <conditionalFormatting sqref="K83">
    <cfRule type="expression" dxfId="193" priority="244">
      <formula>AND($J$83=TRUE,$K$83="")</formula>
    </cfRule>
  </conditionalFormatting>
  <conditionalFormatting sqref="K84">
    <cfRule type="expression" dxfId="192" priority="243">
      <formula>AND($J$84=TRUE,$K$84="")</formula>
    </cfRule>
  </conditionalFormatting>
  <conditionalFormatting sqref="K85">
    <cfRule type="expression" dxfId="191" priority="242">
      <formula>AND($J$85=TRUE,$K$85="")</formula>
    </cfRule>
  </conditionalFormatting>
  <conditionalFormatting sqref="K86">
    <cfRule type="expression" dxfId="190" priority="241">
      <formula>AND($J$86=TRUE,$K$86="")</formula>
    </cfRule>
  </conditionalFormatting>
  <conditionalFormatting sqref="K87">
    <cfRule type="expression" dxfId="189" priority="240">
      <formula>AND($J$87=TRUE,$K$87="")</formula>
    </cfRule>
  </conditionalFormatting>
  <conditionalFormatting sqref="K88">
    <cfRule type="expression" dxfId="188" priority="239">
      <formula>AND($J$88=TRUE,$K$88="")</formula>
    </cfRule>
  </conditionalFormatting>
  <conditionalFormatting sqref="K89:K90">
    <cfRule type="expression" dxfId="187" priority="238">
      <formula>AND($J$89=TRUE,$K$89="")</formula>
    </cfRule>
  </conditionalFormatting>
  <conditionalFormatting sqref="K89:K90">
    <cfRule type="expression" dxfId="186" priority="237">
      <formula>AND($J$90=TRUE,$K$90="")</formula>
    </cfRule>
  </conditionalFormatting>
  <conditionalFormatting sqref="K92">
    <cfRule type="expression" dxfId="185" priority="233">
      <formula>AND($J$92=TRUE,$K$92="")</formula>
    </cfRule>
  </conditionalFormatting>
  <conditionalFormatting sqref="K93">
    <cfRule type="expression" dxfId="184" priority="232">
      <formula>AND($J$93=TRUE,$K$93="")</formula>
    </cfRule>
  </conditionalFormatting>
  <conditionalFormatting sqref="K94">
    <cfRule type="expression" dxfId="183" priority="231">
      <formula>AND($J$94=TRUE,$K$94="")</formula>
    </cfRule>
  </conditionalFormatting>
  <conditionalFormatting sqref="K95">
    <cfRule type="expression" dxfId="182" priority="230">
      <formula>AND($J$95=TRUE,$K$95="")</formula>
    </cfRule>
  </conditionalFormatting>
  <conditionalFormatting sqref="K96">
    <cfRule type="expression" dxfId="181" priority="229">
      <formula>AND($J$96=TRUE,$K$96="")</formula>
    </cfRule>
  </conditionalFormatting>
  <conditionalFormatting sqref="K97">
    <cfRule type="expression" dxfId="180" priority="228">
      <formula>AND($J$97=TRUE,$K$97="")</formula>
    </cfRule>
  </conditionalFormatting>
  <conditionalFormatting sqref="K98">
    <cfRule type="expression" dxfId="179" priority="227">
      <formula>AND($J$98=TRUE,$K$98="")</formula>
    </cfRule>
  </conditionalFormatting>
  <conditionalFormatting sqref="K99">
    <cfRule type="expression" dxfId="178" priority="226">
      <formula>AND($J$99=TRUE,$K$99="")</formula>
    </cfRule>
  </conditionalFormatting>
  <conditionalFormatting sqref="K100">
    <cfRule type="expression" dxfId="177" priority="225">
      <formula>AND($J$100=TRUE,$K$100="")</formula>
    </cfRule>
  </conditionalFormatting>
  <conditionalFormatting sqref="K101">
    <cfRule type="expression" dxfId="176" priority="224">
      <formula>AND($J$101=TRUE,$K$101="")</formula>
    </cfRule>
  </conditionalFormatting>
  <conditionalFormatting sqref="K102">
    <cfRule type="expression" dxfId="175" priority="223">
      <formula>AND($J$102=TRUE,$K$102="")</formula>
    </cfRule>
  </conditionalFormatting>
  <conditionalFormatting sqref="K103">
    <cfRule type="expression" dxfId="174" priority="222">
      <formula>AND($J$103=TRUE,$K$103="")</formula>
    </cfRule>
  </conditionalFormatting>
  <conditionalFormatting sqref="K104">
    <cfRule type="expression" dxfId="173" priority="221">
      <formula>AND($J$104=TRUE,$K$104="")</formula>
    </cfRule>
  </conditionalFormatting>
  <conditionalFormatting sqref="K105">
    <cfRule type="expression" dxfId="172" priority="220">
      <formula>AND($J$105=TRUE,$K$105="")</formula>
    </cfRule>
  </conditionalFormatting>
  <conditionalFormatting sqref="K106">
    <cfRule type="expression" dxfId="171" priority="219">
      <formula>AND($J$106=TRUE,$K$106="")</formula>
    </cfRule>
  </conditionalFormatting>
  <conditionalFormatting sqref="K107">
    <cfRule type="expression" dxfId="170" priority="218">
      <formula>AND($J$107=TRUE,$K$107="")</formula>
    </cfRule>
  </conditionalFormatting>
  <conditionalFormatting sqref="K108">
    <cfRule type="expression" dxfId="169" priority="217">
      <formula>AND($J$108=TRUE,$K$108="")</formula>
    </cfRule>
  </conditionalFormatting>
  <conditionalFormatting sqref="K109">
    <cfRule type="expression" dxfId="168" priority="216">
      <formula>AND($J$109=TRUE,$K$109="")</formula>
    </cfRule>
  </conditionalFormatting>
  <conditionalFormatting sqref="K110">
    <cfRule type="expression" dxfId="167" priority="215">
      <formula>AND($J$110=TRUE,$K$110="")</formula>
    </cfRule>
  </conditionalFormatting>
  <conditionalFormatting sqref="K111">
    <cfRule type="expression" dxfId="166" priority="214">
      <formula>AND($J$111=TRUE,$K$111="")</formula>
    </cfRule>
  </conditionalFormatting>
  <conditionalFormatting sqref="K112">
    <cfRule type="expression" dxfId="165" priority="213">
      <formula>AND($J$112=TRUE,$K$112="")</formula>
    </cfRule>
  </conditionalFormatting>
  <conditionalFormatting sqref="K118">
    <cfRule type="expression" dxfId="164" priority="212">
      <formula>AND($J$114=TRUE,$K$118="")</formula>
    </cfRule>
  </conditionalFormatting>
  <conditionalFormatting sqref="K115">
    <cfRule type="expression" dxfId="163" priority="211">
      <formula>AND($J$115=TRUE,$K$115="")</formula>
    </cfRule>
  </conditionalFormatting>
  <conditionalFormatting sqref="K116">
    <cfRule type="expression" dxfId="162" priority="210">
      <formula>AND($J$116=TRUE,$K$116="")</formula>
    </cfRule>
  </conditionalFormatting>
  <conditionalFormatting sqref="K117">
    <cfRule type="expression" dxfId="161" priority="209">
      <formula>AND($J$117=TRUE,$K$117="")</formula>
    </cfRule>
  </conditionalFormatting>
  <conditionalFormatting sqref="K119">
    <cfRule type="expression" dxfId="160" priority="207">
      <formula>AND($J$119=TRUE,$K$119="")</formula>
    </cfRule>
  </conditionalFormatting>
  <conditionalFormatting sqref="K120">
    <cfRule type="expression" dxfId="159" priority="205">
      <formula>AND($J$120=TRUE,$K$120="")</formula>
    </cfRule>
    <cfRule type="expression" dxfId="158" priority="206">
      <formula>AND($J$120=TRUE,$K$120="")</formula>
    </cfRule>
  </conditionalFormatting>
  <conditionalFormatting sqref="K121">
    <cfRule type="expression" dxfId="157" priority="204">
      <formula>AND($J$121=TRUE,$K$121="")</formula>
    </cfRule>
  </conditionalFormatting>
  <conditionalFormatting sqref="K122">
    <cfRule type="expression" dxfId="156" priority="203">
      <formula>AND($J$122=TRUE,$K$122="")</formula>
    </cfRule>
  </conditionalFormatting>
  <conditionalFormatting sqref="K123">
    <cfRule type="expression" dxfId="155" priority="202">
      <formula>AND($J$123=TRUE,$K$123="")</formula>
    </cfRule>
  </conditionalFormatting>
  <conditionalFormatting sqref="K124">
    <cfRule type="expression" dxfId="154" priority="201">
      <formula>AND($J$124=TRUE,$K$124="")</formula>
    </cfRule>
  </conditionalFormatting>
  <conditionalFormatting sqref="K126">
    <cfRule type="expression" dxfId="153" priority="199">
      <formula>AND($J$126=TRUE,$K$126="")</formula>
    </cfRule>
  </conditionalFormatting>
  <conditionalFormatting sqref="K127">
    <cfRule type="expression" dxfId="152" priority="198">
      <formula>AND($J$127=TRUE,$K$127="")</formula>
    </cfRule>
  </conditionalFormatting>
  <conditionalFormatting sqref="K129">
    <cfRule type="expression" dxfId="151" priority="196">
      <formula>AND($J$129=TRUE,$K$129="")</formula>
    </cfRule>
  </conditionalFormatting>
  <conditionalFormatting sqref="K130">
    <cfRule type="expression" dxfId="150" priority="195">
      <formula>AND($J$130=TRUE,$K$130="")</formula>
    </cfRule>
  </conditionalFormatting>
  <conditionalFormatting sqref="K131">
    <cfRule type="expression" dxfId="149" priority="194">
      <formula>AND($J$131=TRUE,$K$131="")</formula>
    </cfRule>
  </conditionalFormatting>
  <conditionalFormatting sqref="K132">
    <cfRule type="expression" dxfId="148" priority="193">
      <formula>AND($J$132=TRUE,$K$132="")</formula>
    </cfRule>
  </conditionalFormatting>
  <conditionalFormatting sqref="K133">
    <cfRule type="expression" dxfId="147" priority="192">
      <formula>AND($J$133=TRUE,$K$133="")</formula>
    </cfRule>
  </conditionalFormatting>
  <conditionalFormatting sqref="K134">
    <cfRule type="expression" dxfId="146" priority="191">
      <formula>AND($J$134=TRUE,$K$134="")</formula>
    </cfRule>
  </conditionalFormatting>
  <conditionalFormatting sqref="K135">
    <cfRule type="expression" dxfId="145" priority="190">
      <formula>AND($J$135=TRUE,$K$135="")</formula>
    </cfRule>
  </conditionalFormatting>
  <conditionalFormatting sqref="K136">
    <cfRule type="expression" dxfId="144" priority="188">
      <formula>AND($J$136=TRUE,$K$136="")</formula>
    </cfRule>
  </conditionalFormatting>
  <conditionalFormatting sqref="K137">
    <cfRule type="expression" dxfId="143" priority="187">
      <formula>AND($J$137=TRUE,$K$137="")</formula>
    </cfRule>
  </conditionalFormatting>
  <conditionalFormatting sqref="K138">
    <cfRule type="expression" dxfId="142" priority="186">
      <formula>AND($J$138=TRUE,$K$138="")</formula>
    </cfRule>
  </conditionalFormatting>
  <conditionalFormatting sqref="K141">
    <cfRule type="expression" dxfId="141" priority="185">
      <formula>AND($J$140=TRUE,$K$141="")</formula>
    </cfRule>
  </conditionalFormatting>
  <conditionalFormatting sqref="K142">
    <cfRule type="expression" dxfId="140" priority="183">
      <formula>AND($J$142=TRUE,$K$142="")</formula>
    </cfRule>
  </conditionalFormatting>
  <conditionalFormatting sqref="K143 K141">
    <cfRule type="expression" dxfId="139" priority="182">
      <formula>AND($J$143=TRUE,$K$143="")</formula>
    </cfRule>
  </conditionalFormatting>
  <conditionalFormatting sqref="K144">
    <cfRule type="expression" dxfId="138" priority="181">
      <formula>AND($J$144=TRUE,$K$144="")</formula>
    </cfRule>
  </conditionalFormatting>
  <conditionalFormatting sqref="K145">
    <cfRule type="expression" dxfId="137" priority="178">
      <formula>AND($J$145=TRUE,$K$145="")</formula>
    </cfRule>
  </conditionalFormatting>
  <conditionalFormatting sqref="K146">
    <cfRule type="expression" dxfId="136" priority="177">
      <formula>AND($J$146=TRUE,$K$146="")</formula>
    </cfRule>
  </conditionalFormatting>
  <conditionalFormatting sqref="K147">
    <cfRule type="expression" dxfId="135" priority="176">
      <formula>AND($J$147=TRUE,$K$147="")</formula>
    </cfRule>
  </conditionalFormatting>
  <conditionalFormatting sqref="K148">
    <cfRule type="expression" dxfId="134" priority="175">
      <formula>AND($J$148=TRUE,$K$148="")</formula>
    </cfRule>
  </conditionalFormatting>
  <conditionalFormatting sqref="K149">
    <cfRule type="expression" dxfId="133" priority="174">
      <formula>AND($J$149=TRUE,$K$149="")</formula>
    </cfRule>
  </conditionalFormatting>
  <conditionalFormatting sqref="K150">
    <cfRule type="expression" dxfId="132" priority="173">
      <formula>AND($J$150=TRUE,$K$150="")</formula>
    </cfRule>
  </conditionalFormatting>
  <conditionalFormatting sqref="K151">
    <cfRule type="expression" dxfId="131" priority="172">
      <formula>AND($J$151=TRUE,$K$151="")</formula>
    </cfRule>
  </conditionalFormatting>
  <conditionalFormatting sqref="K152">
    <cfRule type="expression" dxfId="130" priority="171">
      <formula>AND($J$152=TRUE,$K$152="")</formula>
    </cfRule>
  </conditionalFormatting>
  <conditionalFormatting sqref="K153">
    <cfRule type="expression" dxfId="129" priority="170">
      <formula>AND($J$153=TRUE,$K$153="")</formula>
    </cfRule>
  </conditionalFormatting>
  <conditionalFormatting sqref="K154">
    <cfRule type="expression" dxfId="128" priority="169">
      <formula>AND($J$154=TRUE,$K$154="")</formula>
    </cfRule>
  </conditionalFormatting>
  <conditionalFormatting sqref="K156">
    <cfRule type="expression" dxfId="127" priority="168">
      <formula>AND($J$156=TRUE,$K$156="")</formula>
    </cfRule>
  </conditionalFormatting>
  <conditionalFormatting sqref="K157">
    <cfRule type="expression" dxfId="126" priority="167">
      <formula>AND($J$157=TRUE,$K$157="")</formula>
    </cfRule>
  </conditionalFormatting>
  <conditionalFormatting sqref="K158">
    <cfRule type="expression" dxfId="125" priority="166">
      <formula>AND($J$158=TRUE,$K$158="")</formula>
    </cfRule>
  </conditionalFormatting>
  <conditionalFormatting sqref="K159">
    <cfRule type="expression" dxfId="124" priority="165">
      <formula>AND($J$159=TRUE,$K$159="")</formula>
    </cfRule>
  </conditionalFormatting>
  <conditionalFormatting sqref="K160">
    <cfRule type="expression" dxfId="123" priority="164">
      <formula>AND($J$160=TRUE,$K$160="")</formula>
    </cfRule>
  </conditionalFormatting>
  <conditionalFormatting sqref="K165">
    <cfRule type="expression" dxfId="122" priority="163">
      <formula>AND($J$164=TRUE,$K$165="")</formula>
    </cfRule>
  </conditionalFormatting>
  <conditionalFormatting sqref="K166">
    <cfRule type="expression" dxfId="121" priority="161">
      <formula>AND($J$166=TRUE,$K$166="")</formula>
    </cfRule>
  </conditionalFormatting>
  <conditionalFormatting sqref="K167">
    <cfRule type="expression" dxfId="120" priority="160">
      <formula>AND($J$167=TRUE,$K$167="")</formula>
    </cfRule>
  </conditionalFormatting>
  <conditionalFormatting sqref="K168">
    <cfRule type="expression" dxfId="119" priority="159">
      <formula>AND($J$168=TRUE,$K$168="")</formula>
    </cfRule>
  </conditionalFormatting>
  <conditionalFormatting sqref="K173">
    <cfRule type="expression" dxfId="118" priority="158">
      <formula>AND($J$172=TRUE,$K$173="")</formula>
    </cfRule>
  </conditionalFormatting>
  <conditionalFormatting sqref="K174">
    <cfRule type="expression" dxfId="117" priority="156">
      <formula>AND($J$174=TRUE,$K$174="")</formula>
    </cfRule>
  </conditionalFormatting>
  <conditionalFormatting sqref="K175">
    <cfRule type="expression" dxfId="116" priority="155">
      <formula>AND($J$175=TRUE,$K$175="")</formula>
    </cfRule>
  </conditionalFormatting>
  <conditionalFormatting sqref="K176">
    <cfRule type="expression" dxfId="115" priority="154">
      <formula>AND($J$176=TRUE,$K$176="")</formula>
    </cfRule>
  </conditionalFormatting>
  <conditionalFormatting sqref="K179">
    <cfRule type="expression" dxfId="114" priority="151">
      <formula>AND($J$179=TRUE,$K$179="")</formula>
    </cfRule>
  </conditionalFormatting>
  <conditionalFormatting sqref="K180">
    <cfRule type="expression" dxfId="113" priority="150">
      <formula>AND($J$180=TRUE,$K$180="")</formula>
    </cfRule>
  </conditionalFormatting>
  <conditionalFormatting sqref="K181">
    <cfRule type="expression" dxfId="112" priority="148">
      <formula>AND($J$182=TRUE,$K$181="")</formula>
    </cfRule>
  </conditionalFormatting>
  <conditionalFormatting sqref="K183">
    <cfRule type="expression" dxfId="111" priority="147">
      <formula>AND($J$183=TRUE,$K$183="")</formula>
    </cfRule>
  </conditionalFormatting>
  <conditionalFormatting sqref="K184">
    <cfRule type="expression" dxfId="110" priority="146">
      <formula>AND($J$184=TRUE,$K$184="")</formula>
    </cfRule>
  </conditionalFormatting>
  <conditionalFormatting sqref="K185">
    <cfRule type="expression" dxfId="109" priority="145">
      <formula>AND($J$185=TRUE,$K$185="")</formula>
    </cfRule>
  </conditionalFormatting>
  <conditionalFormatting sqref="K47:K49">
    <cfRule type="expression" dxfId="108" priority="134">
      <formula>AND($J$47&lt;&gt;"",$K$47="")</formula>
    </cfRule>
  </conditionalFormatting>
  <conditionalFormatting sqref="K48:K49">
    <cfRule type="expression" dxfId="107" priority="133">
      <formula>AND($J$48&lt;&gt;"",$K$48="")</formula>
    </cfRule>
  </conditionalFormatting>
  <conditionalFormatting sqref="K49">
    <cfRule type="expression" dxfId="106" priority="131">
      <formula>AND($J$49&lt;&gt;"",$K$49="")</formula>
    </cfRule>
    <cfRule type="expression" dxfId="105" priority="132">
      <formula>AND($J$49&lt;&gt;"",$K$49="")</formula>
    </cfRule>
  </conditionalFormatting>
  <conditionalFormatting sqref="K50">
    <cfRule type="expression" dxfId="104" priority="130">
      <formula>AND($J$50&lt;&gt;"",$K$50="")</formula>
    </cfRule>
  </conditionalFormatting>
  <conditionalFormatting sqref="K51">
    <cfRule type="expression" dxfId="103" priority="129">
      <formula>AND($J$51&lt;&gt;"",$K$51="")</formula>
    </cfRule>
  </conditionalFormatting>
  <conditionalFormatting sqref="K91">
    <cfRule type="expression" dxfId="102" priority="128">
      <formula>AND($J$91&lt;&gt;"",$K$91="")</formula>
    </cfRule>
  </conditionalFormatting>
  <conditionalFormatting sqref="K113">
    <cfRule type="expression" dxfId="101" priority="127">
      <formula>AND($J$113&lt;&gt;"",$K$113="")</formula>
    </cfRule>
  </conditionalFormatting>
  <conditionalFormatting sqref="K139">
    <cfRule type="expression" dxfId="100" priority="125">
      <formula>AND($J$139&lt;&gt;"",$K$139="")</formula>
    </cfRule>
    <cfRule type="expression" dxfId="99" priority="126">
      <formula>AND($J$139&lt;&gt;"",$K$139="")</formula>
    </cfRule>
  </conditionalFormatting>
  <conditionalFormatting sqref="K155">
    <cfRule type="expression" dxfId="98" priority="124">
      <formula>AND($J$155&lt;&gt;"",$K$155="")</formula>
    </cfRule>
  </conditionalFormatting>
  <conditionalFormatting sqref="K161">
    <cfRule type="expression" dxfId="97" priority="122">
      <formula>AND($J$161&lt;&gt;"",$K$161="")</formula>
    </cfRule>
    <cfRule type="expression" dxfId="96" priority="123">
      <formula>AND($J$161&lt;&gt;"",$K$161="")</formula>
    </cfRule>
  </conditionalFormatting>
  <conditionalFormatting sqref="K162">
    <cfRule type="expression" dxfId="95" priority="121">
      <formula>AND($J$162&lt;&gt;"",$K$162="")</formula>
    </cfRule>
  </conditionalFormatting>
  <conditionalFormatting sqref="K163">
    <cfRule type="expression" dxfId="94" priority="120">
      <formula>AND($J$163&lt;&gt;"",$K$163="")</formula>
    </cfRule>
  </conditionalFormatting>
  <conditionalFormatting sqref="K169">
    <cfRule type="expression" dxfId="93" priority="118">
      <formula>AND($J$169&lt;&gt;"",$K$169="")</formula>
    </cfRule>
  </conditionalFormatting>
  <conditionalFormatting sqref="K170">
    <cfRule type="expression" dxfId="92" priority="117">
      <formula>AND($J$170&lt;&gt;"",$K$170="")</formula>
    </cfRule>
  </conditionalFormatting>
  <conditionalFormatting sqref="K171">
    <cfRule type="expression" dxfId="91" priority="116">
      <formula>AND($J$171&lt;&gt;"",$K$171="")</formula>
    </cfRule>
  </conditionalFormatting>
  <conditionalFormatting sqref="A161:L163">
    <cfRule type="expression" dxfId="90" priority="115">
      <formula>$J$160=TRUE</formula>
    </cfRule>
  </conditionalFormatting>
  <conditionalFormatting sqref="A169:L171">
    <cfRule type="expression" dxfId="89" priority="114">
      <formula>$J$168=TRUE</formula>
    </cfRule>
  </conditionalFormatting>
  <conditionalFormatting sqref="A198:L198">
    <cfRule type="expression" dxfId="88" priority="103">
      <formula>$J$198&lt;&gt;""</formula>
    </cfRule>
  </conditionalFormatting>
  <conditionalFormatting sqref="A197:J197 L197">
    <cfRule type="expression" dxfId="87" priority="85">
      <formula>OR($J$192=TRUE,$J$193=TRUE,$J$194=TRUE,$J$196=TRUE)</formula>
    </cfRule>
    <cfRule type="expression" dxfId="86" priority="102">
      <formula>$J$197&lt;&gt;""</formula>
    </cfRule>
  </conditionalFormatting>
  <conditionalFormatting sqref="A192:L196">
    <cfRule type="expression" dxfId="85" priority="100">
      <formula>OR($J$192=TRUE,$J$193=TRUE,$J$194=TRUE,$J$195=TRUE,$J$196=TRUE)</formula>
    </cfRule>
  </conditionalFormatting>
  <conditionalFormatting sqref="A191:L191">
    <cfRule type="expression" dxfId="84" priority="86">
      <formula>OR($J$186=TRUE,$J$187=TRUE,$J$188=TRUE,$J$190=TRUE)</formula>
    </cfRule>
    <cfRule type="expression" dxfId="83" priority="99">
      <formula>$J$191&lt;&gt;""</formula>
    </cfRule>
  </conditionalFormatting>
  <conditionalFormatting sqref="A186:L190">
    <cfRule type="expression" dxfId="82" priority="98">
      <formula>OR($J$186=TRUE,$J$187=TRUE,$J$188=TRUE,$J$189=TRUE,$J$190=TRUE)</formula>
    </cfRule>
  </conditionalFormatting>
  <conditionalFormatting sqref="K186">
    <cfRule type="expression" dxfId="81" priority="97">
      <formula>AND($J$186=TRUE,$K$186="")</formula>
    </cfRule>
  </conditionalFormatting>
  <conditionalFormatting sqref="K187">
    <cfRule type="expression" dxfId="80" priority="96">
      <formula>AND($J$187=TRUE,$K$187="")</formula>
    </cfRule>
  </conditionalFormatting>
  <conditionalFormatting sqref="K188">
    <cfRule type="expression" dxfId="79" priority="95">
      <formula>AND($J$188=TRUE,$K$188="")</formula>
    </cfRule>
  </conditionalFormatting>
  <conditionalFormatting sqref="K189">
    <cfRule type="expression" dxfId="78" priority="94">
      <formula>AND($J$189=TRUE,$K$189="")</formula>
    </cfRule>
  </conditionalFormatting>
  <conditionalFormatting sqref="K190">
    <cfRule type="expression" dxfId="77" priority="93">
      <formula>AND($J$190=TRUE,$K$190="")</formula>
    </cfRule>
  </conditionalFormatting>
  <conditionalFormatting sqref="K191">
    <cfRule type="expression" dxfId="76" priority="92">
      <formula>AND($J$191&lt;&gt;"",$K$191="")</formula>
    </cfRule>
  </conditionalFormatting>
  <conditionalFormatting sqref="K192:K193">
    <cfRule type="expression" dxfId="75" priority="91">
      <formula>AND($J$192=TRUE,$K$192="")</formula>
    </cfRule>
  </conditionalFormatting>
  <conditionalFormatting sqref="K193">
    <cfRule type="expression" dxfId="74" priority="90">
      <formula>AND($J$193=TRUE,$K$193="")</formula>
    </cfRule>
  </conditionalFormatting>
  <conditionalFormatting sqref="K194">
    <cfRule type="expression" dxfId="73" priority="89">
      <formula>AND($J$194=TRUE,$K$194="")</formula>
    </cfRule>
  </conditionalFormatting>
  <conditionalFormatting sqref="K195">
    <cfRule type="expression" dxfId="72" priority="88">
      <formula>AND($J$195=TRUE,$K$195="")</formula>
    </cfRule>
  </conditionalFormatting>
  <conditionalFormatting sqref="K196">
    <cfRule type="expression" dxfId="71" priority="87">
      <formula>AND($J$196=TRUE,$K$196="")</formula>
    </cfRule>
  </conditionalFormatting>
  <conditionalFormatting sqref="L13">
    <cfRule type="expression" dxfId="70" priority="84">
      <formula>OR($J$10=TRUE,$J$11=TRUE,$J$12=TRUE,$J$13=TRUE,$J$14=TRUE)</formula>
    </cfRule>
  </conditionalFormatting>
  <conditionalFormatting sqref="L18">
    <cfRule type="expression" dxfId="69" priority="83">
      <formula>OR($J$15=TRUE,$J$16=TRUE,$J$17=TRUE,$J$18=TRUE,$J$19=TRUE)</formula>
    </cfRule>
  </conditionalFormatting>
  <conditionalFormatting sqref="L23">
    <cfRule type="expression" dxfId="68" priority="81">
      <formula>OR($J$10=TRUE,$J$14=TRUE)</formula>
    </cfRule>
    <cfRule type="expression" dxfId="67" priority="82">
      <formula>OR($J$20=TRUE,$J$21=TRUE,$J$22=TRUE,$J$23=TRUE,$J$24=TRUE)</formula>
    </cfRule>
  </conditionalFormatting>
  <conditionalFormatting sqref="L28">
    <cfRule type="expression" dxfId="66" priority="79">
      <formula>OR($J$15=TRUE,$J$19=TRUE)</formula>
    </cfRule>
    <cfRule type="expression" dxfId="65" priority="80">
      <formula>OR($J$25=TRUE,$J$26=TRUE,$J$27=TRUE,$J$28=TRUE,$J$29=TRUE)</formula>
    </cfRule>
  </conditionalFormatting>
  <conditionalFormatting sqref="L33">
    <cfRule type="expression" dxfId="64" priority="78">
      <formula>OR($J$30=TRUE,$J$31=TRUE,$J$32=TRUE,$J$33=TRUE)</formula>
    </cfRule>
  </conditionalFormatting>
  <conditionalFormatting sqref="L33">
    <cfRule type="expression" dxfId="63" priority="77">
      <formula>OR($J$2=TRUE,$J$9=TRUE)</formula>
    </cfRule>
  </conditionalFormatting>
  <conditionalFormatting sqref="L38">
    <cfRule type="expression" dxfId="62" priority="76">
      <formula>OR($J$38=TRUE,$J$39=TRUE,$J$40=TRUE,$J$41=TRUE,$J$42=TRUE)</formula>
    </cfRule>
  </conditionalFormatting>
  <conditionalFormatting sqref="K38">
    <cfRule type="expression" dxfId="61" priority="75">
      <formula>OR($J$38=TRUE,$J$39=TRUE,$J$40=TRUE,$J$41=TRUE,$J$42=TRUE)</formula>
    </cfRule>
  </conditionalFormatting>
  <conditionalFormatting sqref="K38">
    <cfRule type="expression" dxfId="60" priority="74">
      <formula>AND($J$38=TRUE,$K$38="")</formula>
    </cfRule>
  </conditionalFormatting>
  <conditionalFormatting sqref="K52">
    <cfRule type="expression" dxfId="59" priority="73">
      <formula>OR($J$52=TRUE,$J$53=TRUE,$J$54=TRUE)</formula>
    </cfRule>
  </conditionalFormatting>
  <conditionalFormatting sqref="K52">
    <cfRule type="expression" dxfId="58" priority="72">
      <formula>OR($J$2=TRUE,$J$9=TRUE)</formula>
    </cfRule>
  </conditionalFormatting>
  <conditionalFormatting sqref="K52 K62 K58">
    <cfRule type="expression" dxfId="57" priority="71">
      <formula>AND($J$52=TRUE,$K$52="")</formula>
    </cfRule>
  </conditionalFormatting>
  <conditionalFormatting sqref="L52">
    <cfRule type="expression" dxfId="56" priority="70">
      <formula>OR($J$52=TRUE,$J$53=TRUE,$J$54=TRUE)</formula>
    </cfRule>
  </conditionalFormatting>
  <conditionalFormatting sqref="L52">
    <cfRule type="expression" dxfId="55" priority="69">
      <formula>OR($J$2=TRUE,$J$9=TRUE)</formula>
    </cfRule>
  </conditionalFormatting>
  <conditionalFormatting sqref="L59">
    <cfRule type="expression" dxfId="54" priority="65">
      <formula>OR($J$55=TRUE,$J$56=TRUE,$J$57=TRUE,$J$58=TRUE,$J$59=TRUE)</formula>
    </cfRule>
  </conditionalFormatting>
  <conditionalFormatting sqref="L59">
    <cfRule type="expression" dxfId="53" priority="64">
      <formula>OR($J$2=TRUE,$J$9=TRUE)</formula>
    </cfRule>
  </conditionalFormatting>
  <conditionalFormatting sqref="L63">
    <cfRule type="expression" dxfId="52" priority="61">
      <formula>OR($J$55=TRUE,$J$56=TRUE)</formula>
    </cfRule>
    <cfRule type="expression" dxfId="51" priority="63">
      <formula>OR($J$60=TRUE,$J$61=TRUE,$J$62=TRUE,$J$63=TRUE)</formula>
    </cfRule>
  </conditionalFormatting>
  <conditionalFormatting sqref="L63">
    <cfRule type="expression" dxfId="50" priority="62">
      <formula>OR($J$2=TRUE,$J$9=TRUE)</formula>
    </cfRule>
  </conditionalFormatting>
  <conditionalFormatting sqref="L69">
    <cfRule type="expression" dxfId="49" priority="60">
      <formula>OR($J$67=TRUE,$J$68=TRUE,$J$69=TRUE)</formula>
    </cfRule>
  </conditionalFormatting>
  <conditionalFormatting sqref="L69">
    <cfRule type="expression" dxfId="48" priority="59">
      <formula>OR($J$2=TRUE,$J$9=TRUE)</formula>
    </cfRule>
  </conditionalFormatting>
  <conditionalFormatting sqref="L70">
    <cfRule type="expression" dxfId="47" priority="58">
      <formula>OR($J$70=TRUE,$J$71=TRUE)</formula>
    </cfRule>
  </conditionalFormatting>
  <conditionalFormatting sqref="L70">
    <cfRule type="expression" dxfId="46" priority="57">
      <formula>OR($J$2=TRUE,$J$9=TRUE)</formula>
    </cfRule>
  </conditionalFormatting>
  <conditionalFormatting sqref="K31:K33">
    <cfRule type="expression" dxfId="45" priority="54">
      <formula>OR($J$15=TRUE,$J$16=TRUE,$J$17=TRUE,$J$18=TRUE,$J$19=TRUE)</formula>
    </cfRule>
  </conditionalFormatting>
  <conditionalFormatting sqref="K31:K33">
    <cfRule type="expression" dxfId="44" priority="53">
      <formula>AND($J$18=TRUE,$K$18="")</formula>
    </cfRule>
  </conditionalFormatting>
  <conditionalFormatting sqref="K41">
    <cfRule type="expression" dxfId="43" priority="52">
      <formula>OR($J$15=TRUE,$J$16=TRUE,$J$17=TRUE,$J$18=TRUE,$J$19=TRUE)</formula>
    </cfRule>
  </conditionalFormatting>
  <conditionalFormatting sqref="K41">
    <cfRule type="expression" dxfId="42" priority="51">
      <formula>AND($J$18=TRUE,$K$18="")</formula>
    </cfRule>
  </conditionalFormatting>
  <conditionalFormatting sqref="K45">
    <cfRule type="expression" dxfId="41" priority="50">
      <formula>OR($J$15=TRUE,$J$16=TRUE,$J$17=TRUE,$J$18=TRUE,$J$19=TRUE)</formula>
    </cfRule>
  </conditionalFormatting>
  <conditionalFormatting sqref="K45">
    <cfRule type="expression" dxfId="40" priority="49">
      <formula>AND($J$18=TRUE,$K$18="")</formula>
    </cfRule>
  </conditionalFormatting>
  <conditionalFormatting sqref="K67">
    <cfRule type="expression" dxfId="39" priority="45">
      <formula>OR($J$64=TRUE,$J$65=TRUE,$J$66=TRUE)</formula>
    </cfRule>
  </conditionalFormatting>
  <conditionalFormatting sqref="K70">
    <cfRule type="expression" dxfId="38" priority="43">
      <formula>OR($J$67=TRUE,$J$68=TRUE,$J$69=TRUE)</formula>
    </cfRule>
  </conditionalFormatting>
  <conditionalFormatting sqref="K70">
    <cfRule type="expression" dxfId="37" priority="42">
      <formula>AND($J$67=TRUE,$K$67="")</formula>
    </cfRule>
  </conditionalFormatting>
  <conditionalFormatting sqref="K70">
    <cfRule type="expression" dxfId="36" priority="41">
      <formula>OR($J$64=TRUE,$J$65=TRUE,$J$66=TRUE)</formula>
    </cfRule>
  </conditionalFormatting>
  <conditionalFormatting sqref="K76">
    <cfRule type="expression" dxfId="35" priority="39">
      <formula>OR($J$72=TRUE,$J$73=TRUE,$J$74=TRUE,$J$75=TRUE)</formula>
    </cfRule>
  </conditionalFormatting>
  <conditionalFormatting sqref="K83">
    <cfRule type="expression" dxfId="34" priority="38">
      <formula>OR($J$76=TRUE,$J$77=TRUE,$J$78=TRUE,$J$79=TRUE)</formula>
    </cfRule>
  </conditionalFormatting>
  <conditionalFormatting sqref="K83">
    <cfRule type="expression" dxfId="33" priority="37">
      <formula>AND($J$75=TRUE,$K$75="")</formula>
    </cfRule>
  </conditionalFormatting>
  <conditionalFormatting sqref="K83">
    <cfRule type="expression" dxfId="32" priority="36">
      <formula>AND($J$76=TRUE,$K$76="")</formula>
    </cfRule>
  </conditionalFormatting>
  <conditionalFormatting sqref="K83">
    <cfRule type="expression" dxfId="31" priority="35">
      <formula>OR($J$72=TRUE,$J$73=TRUE,$J$74=TRUE,$J$75=TRUE)</formula>
    </cfRule>
  </conditionalFormatting>
  <conditionalFormatting sqref="K129:L129">
    <cfRule type="expression" dxfId="30" priority="30">
      <formula>OR($J$119=TRUE,$J$120=TRUE,$J$121=TRUE,$J$122=TRUE,$J$123=TRUE)</formula>
    </cfRule>
  </conditionalFormatting>
  <conditionalFormatting sqref="K129">
    <cfRule type="expression" dxfId="29" priority="29">
      <formula>AND($J$119=TRUE,$K$119="")</formula>
    </cfRule>
  </conditionalFormatting>
  <conditionalFormatting sqref="K134">
    <cfRule type="expression" dxfId="28" priority="28">
      <formula>OR($J$129=TRUE,$J$130=TRUE,$J$131=TRUE,$J$132=TRUE,$J$133=TRUE)</formula>
    </cfRule>
  </conditionalFormatting>
  <conditionalFormatting sqref="K134">
    <cfRule type="expression" dxfId="27" priority="27">
      <formula>AND($J$129=TRUE,$K$129="")</formula>
    </cfRule>
  </conditionalFormatting>
  <conditionalFormatting sqref="K134">
    <cfRule type="expression" dxfId="26" priority="26">
      <formula>OR($J$119=TRUE,$J$120=TRUE,$J$121=TRUE,$J$122=TRUE,$J$123=TRUE)</formula>
    </cfRule>
  </conditionalFormatting>
  <conditionalFormatting sqref="K134">
    <cfRule type="expression" dxfId="25" priority="25">
      <formula>AND($J$119=TRUE,$K$119="")</formula>
    </cfRule>
  </conditionalFormatting>
  <conditionalFormatting sqref="K177:K178">
    <cfRule type="expression" dxfId="24" priority="23">
      <formula>OR($J$172=TRUE,$J$173=TRUE,$J$174=TRUE,$J$175=TRUE)</formula>
    </cfRule>
  </conditionalFormatting>
  <conditionalFormatting sqref="K197">
    <cfRule type="expression" dxfId="23" priority="21">
      <formula>OR($J$192=TRUE,$J$193=TRUE,$J$194=TRUE,$J$195=TRUE,$J$196=TRUE)</formula>
    </cfRule>
  </conditionalFormatting>
  <conditionalFormatting sqref="K197">
    <cfRule type="expression" dxfId="22" priority="20">
      <formula>AND($J$195=TRUE,$K$195="")</formula>
    </cfRule>
  </conditionalFormatting>
  <conditionalFormatting sqref="K128">
    <cfRule type="expression" dxfId="21" priority="19">
      <formula>OR($J$100=TRUE,$J$101=TRUE,$J$102=TRUE,$J$103=TRUE)</formula>
    </cfRule>
  </conditionalFormatting>
  <conditionalFormatting sqref="K128">
    <cfRule type="expression" dxfId="20" priority="18">
      <formula>AND($J$100=TRUE,$K$100="")</formula>
    </cfRule>
  </conditionalFormatting>
  <conditionalFormatting sqref="K186">
    <cfRule type="expression" dxfId="19" priority="17">
      <formula>AND($J$189=TRUE,$K$189="")</formula>
    </cfRule>
  </conditionalFormatting>
  <conditionalFormatting sqref="K190">
    <cfRule type="expression" dxfId="18" priority="16">
      <formula>AND($J$186=TRUE,$K$186="")</formula>
    </cfRule>
  </conditionalFormatting>
  <conditionalFormatting sqref="K190">
    <cfRule type="expression" dxfId="17" priority="15">
      <formula>AND($J$189=TRUE,$K$189="")</formula>
    </cfRule>
  </conditionalFormatting>
  <conditionalFormatting sqref="K192:K193">
    <cfRule type="expression" dxfId="16" priority="14">
      <formula>AND($J$195=TRUE,$K$195="")</formula>
    </cfRule>
  </conditionalFormatting>
  <conditionalFormatting sqref="K21:L21">
    <cfRule type="expression" dxfId="15" priority="13">
      <formula>OR($J$10=TRUE,$J$11=TRUE,$J$12=TRUE,$J$13=TRUE,$J$14=TRUE)</formula>
    </cfRule>
  </conditionalFormatting>
  <conditionalFormatting sqref="K21">
    <cfRule type="expression" dxfId="14" priority="12">
      <formula>AND($J$11=TRUE,$K$11="")</formula>
    </cfRule>
  </conditionalFormatting>
  <conditionalFormatting sqref="K69">
    <cfRule type="expression" dxfId="13" priority="11">
      <formula>AND($J$67=TRUE,$K$67="")</formula>
    </cfRule>
  </conditionalFormatting>
  <conditionalFormatting sqref="K69">
    <cfRule type="expression" dxfId="12" priority="10">
      <formula>OR($J$64=TRUE,$J$65=TRUE,$J$66=TRUE)</formula>
    </cfRule>
  </conditionalFormatting>
  <conditionalFormatting sqref="K78">
    <cfRule type="expression" dxfId="11" priority="8">
      <formula>AND($J$75=TRUE,$K$75="")</formula>
    </cfRule>
  </conditionalFormatting>
  <conditionalFormatting sqref="K78">
    <cfRule type="expression" dxfId="10" priority="7">
      <formula>AND($J$76=TRUE,$K$76="")</formula>
    </cfRule>
  </conditionalFormatting>
  <conditionalFormatting sqref="K78">
    <cfRule type="expression" dxfId="9" priority="6">
      <formula>OR($J$72=TRUE,$J$73=TRUE,$J$74=TRUE,$J$75=TRUE)</formula>
    </cfRule>
  </conditionalFormatting>
  <conditionalFormatting sqref="K173 K177:K178">
    <cfRule type="expression" dxfId="8" priority="389">
      <formula>AND($J$173=TRUE,#REF!="")</formula>
    </cfRule>
  </conditionalFormatting>
  <conditionalFormatting sqref="K186">
    <cfRule type="expression" dxfId="7" priority="5">
      <formula>AND($J$190=TRUE,$K$190="")</formula>
    </cfRule>
  </conditionalFormatting>
  <conditionalFormatting sqref="K186">
    <cfRule type="expression" dxfId="6" priority="4">
      <formula>AND($J$186=TRUE,$K$186="")</formula>
    </cfRule>
  </conditionalFormatting>
  <conditionalFormatting sqref="K186">
    <cfRule type="expression" dxfId="5" priority="3">
      <formula>AND($J$189=TRUE,$K$189="")</formula>
    </cfRule>
  </conditionalFormatting>
  <conditionalFormatting sqref="K141">
    <cfRule type="expression" dxfId="4" priority="394">
      <formula>AND($J$141=TRUE,#REF!="")</formula>
    </cfRule>
  </conditionalFormatting>
  <conditionalFormatting sqref="L134">
    <cfRule type="expression" dxfId="3" priority="2">
      <formula>OR($J$129=TRUE,$J$130=TRUE,$J$131=TRUE,$J$132=TRUE,$J$133=TRUE)</formula>
    </cfRule>
  </conditionalFormatting>
  <conditionalFormatting sqref="L134">
    <cfRule type="expression" dxfId="2" priority="1">
      <formula>OR($J$119=TRUE,$J$120=TRUE,$J$121=TRUE,$J$122=TRUE,$J$123=TRUE)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D36" sqref="D36"/>
    </sheetView>
  </sheetViews>
  <sheetFormatPr defaultColWidth="9.109375" defaultRowHeight="13.2" x14ac:dyDescent="0.25"/>
  <cols>
    <col min="1" max="1" width="26.44140625" style="113" customWidth="1"/>
    <col min="2" max="3" width="16.6640625" style="113" customWidth="1"/>
    <col min="4" max="4" width="16.6640625" style="114" customWidth="1"/>
    <col min="5" max="5" width="11.109375" style="115" customWidth="1"/>
    <col min="6" max="6" width="16.33203125" style="115" customWidth="1"/>
    <col min="7" max="16384" width="9.109375" style="115"/>
  </cols>
  <sheetData>
    <row r="1" spans="1:6" x14ac:dyDescent="0.25">
      <c r="A1" s="113" t="s">
        <v>420</v>
      </c>
      <c r="B1" s="113" t="s">
        <v>81</v>
      </c>
      <c r="C1" s="113" t="s">
        <v>82</v>
      </c>
      <c r="D1" s="114" t="s">
        <v>57</v>
      </c>
      <c r="E1" s="115" t="s">
        <v>421</v>
      </c>
      <c r="F1" s="115" t="s">
        <v>422</v>
      </c>
    </row>
    <row r="2" spans="1:6" ht="26.4" x14ac:dyDescent="0.25">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5.6" x14ac:dyDescent="0.25">
      <c r="A3" s="116" t="s">
        <v>106</v>
      </c>
      <c r="B3" s="116" t="s">
        <v>104</v>
      </c>
      <c r="C3" s="116" t="s">
        <v>105</v>
      </c>
      <c r="D3" s="117" t="s">
        <v>416</v>
      </c>
      <c r="E3" s="118">
        <f>IF(F3="pole asjakohane","",3)</f>
        <v>3</v>
      </c>
      <c r="F3" s="118">
        <f>IF(Hindamistabel!J10=TRUE,0,IF(Hindamistabel!J11=TRUE,1,IF(Hindamistabel!J12=TRUE,2,IF(Hindamistabel!J13=TRUE,3,IF(Hindamistabel!J14=TRUE,"pole asjakohane","")))))</f>
        <v>1</v>
      </c>
    </row>
    <row r="4" spans="1:6" ht="118.8" x14ac:dyDescent="0.25">
      <c r="A4" s="119" t="s">
        <v>114</v>
      </c>
      <c r="B4" s="119" t="s">
        <v>104</v>
      </c>
      <c r="C4" s="119" t="s">
        <v>105</v>
      </c>
      <c r="D4" s="120" t="s">
        <v>417</v>
      </c>
      <c r="E4" s="121">
        <f>IF(F4="pole asjakohane","",3)</f>
        <v>3</v>
      </c>
      <c r="F4" s="121">
        <f>IF(Hindamistabel!J15=TRUE,0,IF(Hindamistabel!J16=TRUE,1,IF(Hindamistabel!J17=TRUE,2,IF(Hindamistabel!J18=TRUE,3,IF(Hindamistabel!J19=TRUE,"pole asjakohane","")))))</f>
        <v>3</v>
      </c>
    </row>
    <row r="5" spans="1:6" ht="52.8" x14ac:dyDescent="0.25">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1</v>
      </c>
    </row>
    <row r="6" spans="1:6" ht="66" x14ac:dyDescent="0.25">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1</v>
      </c>
    </row>
    <row r="7" spans="1:6" ht="145.19999999999999" x14ac:dyDescent="0.25">
      <c r="A7" s="119" t="s">
        <v>130</v>
      </c>
      <c r="B7" s="119" t="s">
        <v>104</v>
      </c>
      <c r="C7" s="119" t="s">
        <v>105</v>
      </c>
      <c r="D7" s="120" t="s">
        <v>131</v>
      </c>
      <c r="E7" s="121">
        <f>IF(OR(F7="pole asjakohane", Hindamistabel!J2=TRUE,Hindamistabel!J9=TRUE),"",3)</f>
        <v>3</v>
      </c>
      <c r="F7" s="121">
        <f>IF(Hindamistabel!J30=TRUE,0,IF(Hindamistabel!J31=TRUE,1,IF(Hindamistabel!J32=TRUE,2,IF(Hindamistabel!J33=TRUE,3,""))))</f>
        <v>1</v>
      </c>
    </row>
    <row r="8" spans="1:6" ht="52.8" x14ac:dyDescent="0.25">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2</v>
      </c>
    </row>
    <row r="9" spans="1:6" ht="105.6" x14ac:dyDescent="0.25">
      <c r="A9" s="122" t="s">
        <v>146</v>
      </c>
      <c r="B9" s="122" t="s">
        <v>104</v>
      </c>
      <c r="C9" s="122" t="s">
        <v>145</v>
      </c>
      <c r="D9" s="123" t="s">
        <v>147</v>
      </c>
      <c r="E9" s="124">
        <f t="shared" ref="E9" si="0">IF(F9="pole asjakohane","",3)</f>
        <v>3</v>
      </c>
      <c r="F9" s="124">
        <f>IF(Hindamistabel!J38=TRUE,0,IF(Hindamistabel!J39=TRUE,1,IF(Hindamistabel!J40=TRUE,1,IF(Hindamistabel!J41=TRUE,2,IF(Hindamistabel!J42=TRUE,3,"")))))</f>
        <v>2</v>
      </c>
    </row>
    <row r="10" spans="1:6" ht="92.4" x14ac:dyDescent="0.25">
      <c r="A10" s="122" t="s">
        <v>153</v>
      </c>
      <c r="B10" s="122" t="s">
        <v>104</v>
      </c>
      <c r="C10" s="122" t="s">
        <v>145</v>
      </c>
      <c r="D10" s="123" t="s">
        <v>154</v>
      </c>
      <c r="E10" s="124">
        <f>IF(OR(F10="pole asjakohane",Hindamistabel!J38=TRUE),"",3)</f>
        <v>3</v>
      </c>
      <c r="F10" s="124">
        <f>IF(Hindamistabel!J43=TRUE,0,IF(Hindamistabel!J44=TRUE,1,IF(Hindamistabel!J45=TRUE,2,IF(Hindamistabel!J46=TRUE,3,""))))</f>
        <v>2</v>
      </c>
    </row>
    <row r="11" spans="1:6" ht="39.6" x14ac:dyDescent="0.25">
      <c r="A11" s="122" t="s">
        <v>160</v>
      </c>
      <c r="B11" s="122" t="s">
        <v>104</v>
      </c>
      <c r="C11" s="122" t="s">
        <v>145</v>
      </c>
      <c r="D11" s="123" t="s">
        <v>161</v>
      </c>
      <c r="E11" s="110" t="s">
        <v>103</v>
      </c>
      <c r="F11" s="110" t="s">
        <v>103</v>
      </c>
    </row>
    <row r="12" spans="1:6" ht="79.2" x14ac:dyDescent="0.25">
      <c r="A12" s="122">
        <v>4</v>
      </c>
      <c r="B12" s="122" t="s">
        <v>104</v>
      </c>
      <c r="C12" s="122" t="s">
        <v>145</v>
      </c>
      <c r="D12" s="123" t="s">
        <v>165</v>
      </c>
      <c r="E12" s="124">
        <f>IF(OR(F12="pole asjakohane",Hindamistabel!J9=TRUE,Hindamistabel!J2=TRUE),"",3)</f>
        <v>3</v>
      </c>
      <c r="F12" s="124">
        <f>IF(Hindamistabel!J52=TRUE,0,IF(Hindamistabel!J53=TRUE,2,IF(Hindamistabel!J54=TRUE,3,"")))</f>
        <v>0</v>
      </c>
    </row>
    <row r="13" spans="1:6" ht="79.2" x14ac:dyDescent="0.25">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2</v>
      </c>
    </row>
    <row r="14" spans="1:6" ht="92.4" x14ac:dyDescent="0.25">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2</v>
      </c>
    </row>
    <row r="15" spans="1:6" ht="105.6" x14ac:dyDescent="0.25">
      <c r="A15" s="119" t="s">
        <v>187</v>
      </c>
      <c r="B15" s="119" t="s">
        <v>104</v>
      </c>
      <c r="C15" s="119" t="s">
        <v>170</v>
      </c>
      <c r="D15" s="120" t="s">
        <v>188</v>
      </c>
      <c r="E15" s="121">
        <f>IF(OR(F15="pole asjakohane",Hindamistabel!J9=TRUE,Hindamistabel!J2=TRUE),"",3)</f>
        <v>3</v>
      </c>
      <c r="F15" s="121">
        <f>IF(Hindamistabel!J64=TRUE,"pole asjakohane",IF(Hindamistabel!J65=TRUE,0,IF(Hindamistabel!J66=TRUE,3,"")))</f>
        <v>3</v>
      </c>
    </row>
    <row r="16" spans="1:6" ht="105.6" x14ac:dyDescent="0.25">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5.6" x14ac:dyDescent="0.25">
      <c r="A17" s="122" t="s">
        <v>197</v>
      </c>
      <c r="B17" s="122" t="s">
        <v>104</v>
      </c>
      <c r="C17" s="122" t="s">
        <v>196</v>
      </c>
      <c r="D17" s="123" t="s">
        <v>198</v>
      </c>
      <c r="E17" s="110" t="s">
        <v>103</v>
      </c>
      <c r="F17" s="110" t="s">
        <v>103</v>
      </c>
    </row>
    <row r="18" spans="1:6" ht="92.4" x14ac:dyDescent="0.25">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3</v>
      </c>
    </row>
    <row r="19" spans="1:6" ht="66" x14ac:dyDescent="0.25">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0</v>
      </c>
    </row>
    <row r="20" spans="1:6" ht="92.4" x14ac:dyDescent="0.25">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3</v>
      </c>
    </row>
    <row r="21" spans="1:6" ht="145.19999999999999" x14ac:dyDescent="0.25">
      <c r="A21" s="116">
        <v>7</v>
      </c>
      <c r="B21" s="116" t="s">
        <v>222</v>
      </c>
      <c r="C21" s="116" t="s">
        <v>223</v>
      </c>
      <c r="D21" s="117" t="s">
        <v>224</v>
      </c>
      <c r="E21" s="118">
        <f>IF(OR(F21="pole asjakohane",Hindamistabel!J9=TRUE,Hindamistabel!J2=TRUE),"",3)</f>
        <v>3</v>
      </c>
      <c r="F21" s="118">
        <f>IF(Hindamistabel!J84=TRUE,3,IF(Hindamistabel!J85=TRUE,1,""))</f>
        <v>3</v>
      </c>
    </row>
    <row r="22" spans="1:6" ht="158.4" x14ac:dyDescent="0.25">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2</v>
      </c>
    </row>
    <row r="23" spans="1:6" ht="79.2" x14ac:dyDescent="0.25">
      <c r="A23" s="119" t="s">
        <v>236</v>
      </c>
      <c r="B23" s="119" t="s">
        <v>222</v>
      </c>
      <c r="C23" s="119" t="s">
        <v>223</v>
      </c>
      <c r="D23" s="120" t="s">
        <v>237</v>
      </c>
      <c r="E23" s="109" t="s">
        <v>103</v>
      </c>
      <c r="F23" s="109" t="s">
        <v>103</v>
      </c>
    </row>
    <row r="24" spans="1:6" ht="79.2" x14ac:dyDescent="0.25">
      <c r="A24" s="119">
        <v>9</v>
      </c>
      <c r="B24" s="119" t="s">
        <v>222</v>
      </c>
      <c r="C24" s="119" t="s">
        <v>223</v>
      </c>
      <c r="D24" s="120" t="s">
        <v>240</v>
      </c>
      <c r="E24" s="121">
        <f t="shared" ref="E24:E48" si="1">IF(F24="pole asjakohane","",3)</f>
        <v>3</v>
      </c>
      <c r="F24" s="121">
        <f>IF(Hindamistabel!J92=TRUE,0,IF(Hindamistabel!J93=TRUE,1,IF(Hindamistabel!J94=TRUE,2,IF(Hindamistabel!J95=TRUE,3,""))))</f>
        <v>2</v>
      </c>
    </row>
    <row r="25" spans="1:6" ht="79.2" x14ac:dyDescent="0.25">
      <c r="A25" s="122" t="s">
        <v>247</v>
      </c>
      <c r="B25" s="122" t="s">
        <v>222</v>
      </c>
      <c r="C25" s="122" t="s">
        <v>246</v>
      </c>
      <c r="D25" s="123" t="s">
        <v>248</v>
      </c>
      <c r="E25" s="124">
        <f t="shared" si="1"/>
        <v>3</v>
      </c>
      <c r="F25" s="124">
        <f>IF(Hindamistabel!J96=TRUE,"pole asjakohane",IF(Hindamistabel!J97=TRUE,0,IF(Hindamistabel!J98=TRUE,1,IF(Hindamistabel!J99=TRUE,3,""))))</f>
        <v>3</v>
      </c>
    </row>
    <row r="26" spans="1:6" ht="132" x14ac:dyDescent="0.25">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5.6" x14ac:dyDescent="0.25">
      <c r="A27" s="122" t="s">
        <v>259</v>
      </c>
      <c r="B27" s="122" t="s">
        <v>222</v>
      </c>
      <c r="C27" s="122" t="s">
        <v>246</v>
      </c>
      <c r="D27" s="123" t="s">
        <v>260</v>
      </c>
      <c r="E27" s="110" t="s">
        <v>103</v>
      </c>
      <c r="F27" s="110" t="s">
        <v>103</v>
      </c>
    </row>
    <row r="28" spans="1:6" ht="66" x14ac:dyDescent="0.25">
      <c r="A28" s="122" t="s">
        <v>265</v>
      </c>
      <c r="B28" s="122" t="s">
        <v>222</v>
      </c>
      <c r="C28" s="122" t="s">
        <v>246</v>
      </c>
      <c r="D28" s="123" t="s">
        <v>266</v>
      </c>
      <c r="E28" s="111" t="s">
        <v>103</v>
      </c>
      <c r="F28" s="111" t="s">
        <v>103</v>
      </c>
    </row>
    <row r="29" spans="1:6" ht="92.4" x14ac:dyDescent="0.25">
      <c r="A29" s="116" t="s">
        <v>274</v>
      </c>
      <c r="B29" s="116" t="s">
        <v>273</v>
      </c>
      <c r="C29" s="116" t="s">
        <v>196</v>
      </c>
      <c r="D29" s="117" t="s">
        <v>275</v>
      </c>
      <c r="E29" s="121">
        <f>IF(OR(F29="pole asjakohane",Hindamistabel!J9=TRUE,Hindamistabel!J2=TRUE),"",3)</f>
        <v>3</v>
      </c>
      <c r="F29" s="121">
        <f>IF(Hindamistabel!J114=TRUE,"pole asjakohane",IF(Hindamistabel!J115=TRUE,3,IF(Hindamistabel!J116=TRUE,2,IF(Hindamistabel!J117=TRUE,1,IF(Hindamistabel!J118=TRUE,0,"")))))</f>
        <v>0</v>
      </c>
    </row>
    <row r="30" spans="1:6" ht="118.8" x14ac:dyDescent="0.25">
      <c r="A30" s="119" t="s">
        <v>282</v>
      </c>
      <c r="B30" s="119" t="s">
        <v>273</v>
      </c>
      <c r="C30" s="119" t="s">
        <v>196</v>
      </c>
      <c r="D30" s="120" t="s">
        <v>283</v>
      </c>
      <c r="E30" s="121">
        <f>IF(OR(F30="pole asjakohane",Hindamistabel!J9=TRUE,Hindamistabel!J2=TRUE),"",3)</f>
        <v>3</v>
      </c>
      <c r="F30" s="121">
        <f>IF(Hindamistabel!J119=TRUE,"pole asjakohane",IF(Hindamistabel!J120=TRUE,3,IF(Hindamistabel!J121=TRUE,2,IF(Hindamistabel!J122=TRUE,1,IF(Hindamistabel!J123=TRUE,0,"")))))</f>
        <v>3</v>
      </c>
    </row>
    <row r="31" spans="1:6" ht="52.8" x14ac:dyDescent="0.25">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0</v>
      </c>
    </row>
    <row r="32" spans="1:6" ht="52.8" x14ac:dyDescent="0.25">
      <c r="A32" s="119" t="s">
        <v>293</v>
      </c>
      <c r="B32" s="119" t="s">
        <v>273</v>
      </c>
      <c r="C32" s="119" t="s">
        <v>196</v>
      </c>
      <c r="D32" s="120" t="s">
        <v>294</v>
      </c>
      <c r="E32" s="121" t="str">
        <f>IF(OR(F32="pole asjakohane",Hindamistabel!J9=TRUE,Hindamistabel!J2=TRUE),"",3)</f>
        <v/>
      </c>
      <c r="F32" s="121" t="str">
        <f>IF(Hindamistabel!J129=TRUE,"pole asjakohane",IF(Hindamistabel!J130=TRUE,3,IF(Hindamistabel!J131=TRUE,2,IF(Hindamistabel!J132=TRUE,1,IF(Hindamistabel!J133=TRUE,0,"")))))</f>
        <v>pole asjakohane</v>
      </c>
    </row>
    <row r="33" spans="1:6" ht="132" x14ac:dyDescent="0.25">
      <c r="A33" s="119" t="s">
        <v>299</v>
      </c>
      <c r="B33" s="119" t="s">
        <v>273</v>
      </c>
      <c r="C33" s="119" t="s">
        <v>196</v>
      </c>
      <c r="D33" s="120" t="s">
        <v>300</v>
      </c>
      <c r="E33" s="121" t="str">
        <f>IF(OR(F33="pole asjakohane",Hindamistabel!J9=TRUE,Hindamistabel!J2=TRUE),"",3)</f>
        <v/>
      </c>
      <c r="F33" s="121" t="str">
        <f>IF(Hindamistabel!J134=TRUE,"pole asjakohane",IF(Hindamistabel!J135=TRUE,3,IF(Hindamistabel!J136=TRUE,2,IF(Hindamistabel!J137=TRUE,1,IF(Hindamistabel!J138=TRUE,0,"")))))</f>
        <v>pole asjakohane</v>
      </c>
    </row>
    <row r="34" spans="1:6" ht="79.2" x14ac:dyDescent="0.25">
      <c r="A34" s="119" t="s">
        <v>301</v>
      </c>
      <c r="B34" s="119" t="s">
        <v>273</v>
      </c>
      <c r="C34" s="119" t="s">
        <v>196</v>
      </c>
      <c r="D34" s="120" t="s">
        <v>302</v>
      </c>
      <c r="E34" s="109" t="s">
        <v>103</v>
      </c>
      <c r="F34" s="109" t="s">
        <v>103</v>
      </c>
    </row>
    <row r="35" spans="1:6" ht="66" x14ac:dyDescent="0.25">
      <c r="A35" s="119" t="s">
        <v>304</v>
      </c>
      <c r="B35" s="119" t="s">
        <v>273</v>
      </c>
      <c r="C35" s="119" t="s">
        <v>196</v>
      </c>
      <c r="D35" s="120" t="s">
        <v>305</v>
      </c>
      <c r="E35" s="121">
        <f>IF(OR(F35="pole asjakohane",Hindamistabel!J9=TRUE,Hindamistabel!J2=TRUE),"",3)</f>
        <v>3</v>
      </c>
      <c r="F35" s="121">
        <f>IF(Hindamistabel!J140=TRUE,3,IF(Hindamistabel!J141=TRUE,2,IF(Hindamistabel!J142=TRUE,1,IF(Hindamistabel!J143=TRUE,0,IF(Hindamistabel!J144=TRUE,"pole asjakohane","")))))</f>
        <v>2</v>
      </c>
    </row>
    <row r="36" spans="1:6" ht="92.4" x14ac:dyDescent="0.25">
      <c r="A36" s="119" t="s">
        <v>307</v>
      </c>
      <c r="B36" s="119" t="s">
        <v>273</v>
      </c>
      <c r="C36" s="119" t="s">
        <v>196</v>
      </c>
      <c r="D36" s="120" t="s">
        <v>308</v>
      </c>
      <c r="E36" s="121">
        <f>IF(OR(F36="pole asjakohane",Hindamistabel!J9=TRUE,Hindamistabel!J2=TRUE),"",3)</f>
        <v>3</v>
      </c>
      <c r="F36" s="121">
        <f>IF(Hindamistabel!J145=TRUE,3,IF(Hindamistabel!J146=TRUE,2,IF(Hindamistabel!J147=TRUE,1,IF(Hindamistabel!J148=TRUE,0,IF(Hindamistabel!J149=TRUE,"pole asjakohane","")))))</f>
        <v>2</v>
      </c>
    </row>
    <row r="37" spans="1:6" ht="92.4" x14ac:dyDescent="0.25">
      <c r="A37" s="119" t="s">
        <v>310</v>
      </c>
      <c r="B37" s="119" t="s">
        <v>273</v>
      </c>
      <c r="C37" s="119" t="s">
        <v>196</v>
      </c>
      <c r="D37" s="120" t="s">
        <v>311</v>
      </c>
      <c r="E37" s="121">
        <f>IF(OR(F37="pole asjakohane",Hindamistabel!J9=TRUE,Hindamistabel!J2=TRUE),"",3)</f>
        <v>3</v>
      </c>
      <c r="F37" s="121">
        <f>IF(Hindamistabel!J150=TRUE,3,IF(Hindamistabel!J151=TRUE,2,IF(Hindamistabel!J152=TRUE,1,IF(Hindamistabel!J153=TRUE,0,IF(Hindamistabel!J154=TRUE,"pole asjakohane","")))))</f>
        <v>3</v>
      </c>
    </row>
    <row r="38" spans="1:6" ht="92.4" x14ac:dyDescent="0.25">
      <c r="A38" s="119" t="s">
        <v>314</v>
      </c>
      <c r="B38" s="119" t="s">
        <v>273</v>
      </c>
      <c r="C38" s="119" t="s">
        <v>196</v>
      </c>
      <c r="D38" s="120" t="s">
        <v>315</v>
      </c>
      <c r="E38" s="109" t="s">
        <v>103</v>
      </c>
      <c r="F38" s="109" t="s">
        <v>103</v>
      </c>
    </row>
    <row r="39" spans="1:6" ht="52.8" x14ac:dyDescent="0.25">
      <c r="A39" s="122" t="s">
        <v>318</v>
      </c>
      <c r="B39" s="122" t="s">
        <v>273</v>
      </c>
      <c r="C39" s="122" t="s">
        <v>317</v>
      </c>
      <c r="D39" s="123" t="s">
        <v>418</v>
      </c>
      <c r="E39" s="124">
        <f t="shared" si="1"/>
        <v>3</v>
      </c>
      <c r="F39" s="124">
        <f>IF(Hindamistabel!J156=TRUE,3,IF(Hindamistabel!J157=TRUE,2,IF(Hindamistabel!J158=TRUE,1,IF(Hindamistabel!J159=TRUE,0,IF(Hindamistabel!J160=TRUE,"pole asjakohane","")))))</f>
        <v>2</v>
      </c>
    </row>
    <row r="40" spans="1:6" ht="118.8" x14ac:dyDescent="0.25">
      <c r="A40" s="122" t="s">
        <v>322</v>
      </c>
      <c r="B40" s="122" t="s">
        <v>273</v>
      </c>
      <c r="C40" s="122" t="s">
        <v>317</v>
      </c>
      <c r="D40" s="123" t="s">
        <v>323</v>
      </c>
      <c r="E40" s="110" t="s">
        <v>103</v>
      </c>
      <c r="F40" s="110" t="s">
        <v>103</v>
      </c>
    </row>
    <row r="41" spans="1:6" ht="92.4" x14ac:dyDescent="0.25">
      <c r="A41" s="122" t="s">
        <v>325</v>
      </c>
      <c r="B41" s="122" t="s">
        <v>273</v>
      </c>
      <c r="C41" s="122" t="s">
        <v>317</v>
      </c>
      <c r="D41" s="123" t="s">
        <v>326</v>
      </c>
      <c r="E41" s="110" t="s">
        <v>103</v>
      </c>
      <c r="F41" s="110" t="s">
        <v>103</v>
      </c>
    </row>
    <row r="42" spans="1:6" ht="211.2" x14ac:dyDescent="0.25">
      <c r="A42" s="122" t="s">
        <v>328</v>
      </c>
      <c r="B42" s="122" t="s">
        <v>273</v>
      </c>
      <c r="C42" s="122" t="s">
        <v>317</v>
      </c>
      <c r="D42" s="123" t="s">
        <v>329</v>
      </c>
      <c r="E42" s="110" t="s">
        <v>103</v>
      </c>
      <c r="F42" s="110" t="s">
        <v>103</v>
      </c>
    </row>
    <row r="43" spans="1:6" ht="66" x14ac:dyDescent="0.25">
      <c r="A43" s="122" t="s">
        <v>331</v>
      </c>
      <c r="B43" s="122" t="s">
        <v>273</v>
      </c>
      <c r="C43" s="122" t="s">
        <v>317</v>
      </c>
      <c r="D43" s="123" t="s">
        <v>419</v>
      </c>
      <c r="E43" s="124">
        <f t="shared" si="1"/>
        <v>3</v>
      </c>
      <c r="F43" s="124">
        <f>IF(Hindamistabel!J164=TRUE,3,IF(Hindamistabel!J165=TRUE,2,IF(Hindamistabel!J166=TRUE,1,IF(Hindamistabel!J167=TRUE,0,IF(Hindamistabel!J168=TRUE,"pole asjakohane","")))))</f>
        <v>2</v>
      </c>
    </row>
    <row r="44" spans="1:6" ht="105.6" x14ac:dyDescent="0.25">
      <c r="A44" s="122" t="s">
        <v>335</v>
      </c>
      <c r="B44" s="122" t="s">
        <v>273</v>
      </c>
      <c r="C44" s="122" t="s">
        <v>317</v>
      </c>
      <c r="D44" s="123" t="s">
        <v>336</v>
      </c>
      <c r="E44" s="110" t="s">
        <v>103</v>
      </c>
      <c r="F44" s="110" t="s">
        <v>103</v>
      </c>
    </row>
    <row r="45" spans="1:6" ht="92.4" x14ac:dyDescent="0.25">
      <c r="A45" s="122" t="s">
        <v>337</v>
      </c>
      <c r="B45" s="122" t="s">
        <v>273</v>
      </c>
      <c r="C45" s="122" t="s">
        <v>317</v>
      </c>
      <c r="D45" s="123" t="s">
        <v>338</v>
      </c>
      <c r="E45" s="110" t="s">
        <v>103</v>
      </c>
      <c r="F45" s="110" t="s">
        <v>103</v>
      </c>
    </row>
    <row r="46" spans="1:6" ht="237.6" x14ac:dyDescent="0.25">
      <c r="A46" s="122" t="s">
        <v>340</v>
      </c>
      <c r="B46" s="122" t="s">
        <v>273</v>
      </c>
      <c r="C46" s="122" t="s">
        <v>317</v>
      </c>
      <c r="D46" s="123" t="s">
        <v>341</v>
      </c>
      <c r="E46" s="110" t="s">
        <v>103</v>
      </c>
      <c r="F46" s="110" t="s">
        <v>103</v>
      </c>
    </row>
    <row r="47" spans="1:6" ht="52.8" x14ac:dyDescent="0.25">
      <c r="A47" s="122">
        <v>16</v>
      </c>
      <c r="B47" s="122" t="s">
        <v>273</v>
      </c>
      <c r="C47" s="122" t="s">
        <v>317</v>
      </c>
      <c r="D47" s="123" t="s">
        <v>343</v>
      </c>
      <c r="E47" s="124">
        <f t="shared" si="1"/>
        <v>3</v>
      </c>
      <c r="F47" s="124">
        <f>IF(Hindamistabel!J172=TRUE,3,IF(Hindamistabel!J173=TRUE,2,IF(Hindamistabel!J174=TRUE,1,IF(Hindamistabel!J175=TRUE,0,""))))</f>
        <v>2</v>
      </c>
    </row>
    <row r="48" spans="1:6" ht="52.8" x14ac:dyDescent="0.25">
      <c r="A48" s="122">
        <v>17</v>
      </c>
      <c r="B48" s="122" t="s">
        <v>273</v>
      </c>
      <c r="C48" s="122" t="s">
        <v>317</v>
      </c>
      <c r="D48" s="123" t="s">
        <v>348</v>
      </c>
      <c r="E48" s="124">
        <f t="shared" si="1"/>
        <v>3</v>
      </c>
      <c r="F48" s="124">
        <f>IF(Hindamistabel!J176=TRUE,3,IF(Hindamistabel!J177=TRUE,2,IF(Hindamistabel!J178=TRUE,1,IF(Hindamistabel!J179=TRUE,0,""))))</f>
        <v>2</v>
      </c>
    </row>
    <row r="49" spans="1:6" ht="39.6" x14ac:dyDescent="0.25">
      <c r="A49" s="122" t="s">
        <v>351</v>
      </c>
      <c r="B49" s="122" t="s">
        <v>273</v>
      </c>
      <c r="C49" s="122" t="s">
        <v>317</v>
      </c>
      <c r="D49" s="123" t="s">
        <v>352</v>
      </c>
      <c r="E49" s="124" t="str">
        <f>IF(F49="pole asjakohane","",3)</f>
        <v/>
      </c>
      <c r="F49" s="124" t="str">
        <f>IF(Hindamistabel!J180=TRUE,0,IF(Hindamistabel!J181=TRUE,"pole asjakohane",IF(Hindamistabel!J182=TRUE,3,"")))</f>
        <v>pole asjakohane</v>
      </c>
    </row>
    <row r="50" spans="1:6" ht="79.2" x14ac:dyDescent="0.25">
      <c r="A50" s="122" t="s">
        <v>358</v>
      </c>
      <c r="B50" s="122" t="s">
        <v>273</v>
      </c>
      <c r="C50" s="122" t="s">
        <v>317</v>
      </c>
      <c r="D50" s="123" t="s">
        <v>359</v>
      </c>
      <c r="E50" s="124">
        <f>IF(OR(F50="pole asjakohane",Hindamistabel!J180=TRUE,Hindamistabel!J182=TRUE),"",2)</f>
        <v>2</v>
      </c>
      <c r="F50" s="124">
        <f>IF(Hindamistabel!J183=TRUE,1,IF(Hindamistabel!J184=TRUE,0,IF(Hindamistabel!J185=TRUE,2,"")))</f>
        <v>0</v>
      </c>
    </row>
    <row r="51" spans="1:6" ht="92.4" x14ac:dyDescent="0.25">
      <c r="A51" s="122" t="s">
        <v>363</v>
      </c>
      <c r="B51" s="122" t="s">
        <v>273</v>
      </c>
      <c r="C51" s="122" t="s">
        <v>317</v>
      </c>
      <c r="D51" s="123" t="s">
        <v>364</v>
      </c>
      <c r="E51" s="124">
        <f>IF(F51="ei kohaldu","",3)</f>
        <v>3</v>
      </c>
      <c r="F51" s="124">
        <f>IF(Hindamistabel!J186=TRUE,3,IF(Hindamistabel!J187=TRUE,2,IF(Hindamistabel!J188=TRUE,1,IF(Hindamistabel!J189=TRUE,0,IF(Hindamistabel!J190=TRUE,"ei kohaldu","")))))</f>
        <v>3</v>
      </c>
    </row>
    <row r="52" spans="1:6" ht="79.2" x14ac:dyDescent="0.25">
      <c r="A52" s="122" t="s">
        <v>366</v>
      </c>
      <c r="B52" s="122" t="s">
        <v>273</v>
      </c>
      <c r="C52" s="122" t="s">
        <v>317</v>
      </c>
      <c r="D52" s="123" t="s">
        <v>370</v>
      </c>
      <c r="E52" s="110" t="s">
        <v>103</v>
      </c>
      <c r="F52" s="110" t="s">
        <v>103</v>
      </c>
    </row>
    <row r="53" spans="1:6" ht="66" x14ac:dyDescent="0.25">
      <c r="A53" s="122" t="s">
        <v>369</v>
      </c>
      <c r="B53" s="122" t="s">
        <v>273</v>
      </c>
      <c r="C53" s="122" t="s">
        <v>317</v>
      </c>
      <c r="D53" s="123" t="s">
        <v>367</v>
      </c>
      <c r="E53" s="124">
        <f>IF(F53="ei kohaldu","",3)</f>
        <v>3</v>
      </c>
      <c r="F53" s="124">
        <f>IF(Hindamistabel!J192=TRUE,3,IF(Hindamistabel!J193=TRUE,2,IF(Hindamistabel!J194=TRUE,1,IF(Hindamistabel!J195=TRUE,0,IF(Hindamistabel!J196=TRUE,"ei kohaldu","")))))</f>
        <v>2</v>
      </c>
    </row>
    <row r="54" spans="1:6" ht="79.2" x14ac:dyDescent="0.25">
      <c r="A54" s="122" t="s">
        <v>404</v>
      </c>
      <c r="B54" s="122" t="s">
        <v>273</v>
      </c>
      <c r="C54" s="122" t="s">
        <v>317</v>
      </c>
      <c r="D54" s="123" t="s">
        <v>405</v>
      </c>
      <c r="E54" s="110" t="s">
        <v>103</v>
      </c>
      <c r="F54" s="110" t="s">
        <v>103</v>
      </c>
    </row>
    <row r="55" spans="1:6" ht="52.8" x14ac:dyDescent="0.25">
      <c r="A55" s="116">
        <v>20</v>
      </c>
      <c r="B55" s="116" t="s">
        <v>55</v>
      </c>
      <c r="C55" s="116" t="s">
        <v>55</v>
      </c>
      <c r="D55" s="117" t="s">
        <v>371</v>
      </c>
      <c r="E55" s="112" t="s">
        <v>103</v>
      </c>
      <c r="F55" s="112" t="s">
        <v>103</v>
      </c>
    </row>
    <row r="56" spans="1:6" x14ac:dyDescent="0.25">
      <c r="E56" s="115">
        <f>SUM(Tabel1[Max skoor])</f>
        <v>104</v>
      </c>
      <c r="F56" s="115">
        <f>SUM(Tabel1[Hindamise skoor])</f>
        <v>68</v>
      </c>
    </row>
    <row r="57" spans="1:6" ht="18.600000000000001" thickBot="1" x14ac:dyDescent="0.45">
      <c r="A57" s="135" t="s">
        <v>88</v>
      </c>
      <c r="B57" s="1"/>
      <c r="C57" s="1"/>
      <c r="D57" s="1"/>
    </row>
    <row r="58" spans="1:6" ht="13.8" thickTop="1" x14ac:dyDescent="0.25">
      <c r="D58" s="115"/>
    </row>
    <row r="59" spans="1:6" x14ac:dyDescent="0.25">
      <c r="A59" s="136"/>
      <c r="B59" s="137" t="s">
        <v>421</v>
      </c>
      <c r="C59" s="137" t="s">
        <v>422</v>
      </c>
      <c r="D59" s="138" t="s">
        <v>455</v>
      </c>
    </row>
    <row r="60" spans="1:6" x14ac:dyDescent="0.25">
      <c r="A60" s="139" t="s">
        <v>456</v>
      </c>
      <c r="B60" s="139">
        <f>SUM(Tabel1[Max skoor])</f>
        <v>104</v>
      </c>
      <c r="C60" s="139">
        <f>SUM(Tabel1[Hindamise skoor])</f>
        <v>68</v>
      </c>
      <c r="D60" s="152">
        <f>IFERROR(C60/B60,"ei kohaldu")</f>
        <v>0.65384615384615385</v>
      </c>
    </row>
    <row r="61" spans="1:6" x14ac:dyDescent="0.25">
      <c r="A61" s="140" t="s">
        <v>423</v>
      </c>
      <c r="B61" s="141">
        <f>SUM(E2)</f>
        <v>3</v>
      </c>
      <c r="C61" s="141">
        <f>SUM(F2)</f>
        <v>3</v>
      </c>
      <c r="D61" s="150">
        <f t="shared" ref="D61:D74" si="2">IFERROR(C61/B61,"ei kohaldu")</f>
        <v>1</v>
      </c>
    </row>
    <row r="62" spans="1:6" x14ac:dyDescent="0.25">
      <c r="A62" s="140" t="s">
        <v>444</v>
      </c>
      <c r="B62" s="141">
        <f>SUM(E3:E8)</f>
        <v>18</v>
      </c>
      <c r="C62" s="141">
        <f>SUM(F3:F8)</f>
        <v>9</v>
      </c>
      <c r="D62" s="150">
        <f t="shared" si="2"/>
        <v>0.5</v>
      </c>
    </row>
    <row r="63" spans="1:6" x14ac:dyDescent="0.25">
      <c r="A63" s="140" t="s">
        <v>445</v>
      </c>
      <c r="B63" s="141">
        <f>SUM(E9:E12)</f>
        <v>9</v>
      </c>
      <c r="C63" s="141">
        <f>SUM(F9:F12)</f>
        <v>4</v>
      </c>
      <c r="D63" s="150">
        <f t="shared" si="2"/>
        <v>0.44444444444444442</v>
      </c>
    </row>
    <row r="64" spans="1:6" x14ac:dyDescent="0.25">
      <c r="A64" s="140" t="s">
        <v>446</v>
      </c>
      <c r="B64" s="141">
        <f>SUM(E13:E16)</f>
        <v>12</v>
      </c>
      <c r="C64" s="141">
        <f>SUM(F13:F16)</f>
        <v>10</v>
      </c>
      <c r="D64" s="150">
        <f t="shared" si="2"/>
        <v>0.83333333333333337</v>
      </c>
    </row>
    <row r="65" spans="1:4" x14ac:dyDescent="0.25">
      <c r="A65" s="140" t="s">
        <v>447</v>
      </c>
      <c r="B65" s="141">
        <f>SUM(E17:E20)</f>
        <v>9</v>
      </c>
      <c r="C65" s="141">
        <f>SUM(F17:F20)</f>
        <v>6</v>
      </c>
      <c r="D65" s="150">
        <f t="shared" si="2"/>
        <v>0.66666666666666663</v>
      </c>
    </row>
    <row r="66" spans="1:4" x14ac:dyDescent="0.25">
      <c r="A66" s="140" t="s">
        <v>448</v>
      </c>
      <c r="B66" s="141">
        <f>SUM(E21:E24)</f>
        <v>9</v>
      </c>
      <c r="C66" s="141">
        <f>SUM(F21:F24)</f>
        <v>7</v>
      </c>
      <c r="D66" s="150">
        <f t="shared" si="2"/>
        <v>0.77777777777777779</v>
      </c>
    </row>
    <row r="67" spans="1:4" x14ac:dyDescent="0.25">
      <c r="A67" s="140" t="s">
        <v>449</v>
      </c>
      <c r="B67" s="141">
        <f>SUM(E25:E28)</f>
        <v>6</v>
      </c>
      <c r="C67" s="141">
        <f>SUM(F25:F28)</f>
        <v>6</v>
      </c>
      <c r="D67" s="150">
        <f t="shared" si="2"/>
        <v>1</v>
      </c>
    </row>
    <row r="68" spans="1:4" x14ac:dyDescent="0.25">
      <c r="A68" s="140" t="s">
        <v>450</v>
      </c>
      <c r="B68" s="141">
        <f>SUM(E29:E38)</f>
        <v>18</v>
      </c>
      <c r="C68" s="141">
        <f>SUM(F29:F38)</f>
        <v>10</v>
      </c>
      <c r="D68" s="150">
        <f t="shared" si="2"/>
        <v>0.55555555555555558</v>
      </c>
    </row>
    <row r="69" spans="1:4" x14ac:dyDescent="0.25">
      <c r="A69" s="140" t="s">
        <v>451</v>
      </c>
      <c r="B69" s="141">
        <f>SUM(E39:E54)</f>
        <v>20</v>
      </c>
      <c r="C69" s="141">
        <f>SUM(F39:F54)</f>
        <v>13</v>
      </c>
      <c r="D69" s="150">
        <f t="shared" si="2"/>
        <v>0.65</v>
      </c>
    </row>
    <row r="70" spans="1:4" x14ac:dyDescent="0.25">
      <c r="D70" s="151"/>
    </row>
    <row r="71" spans="1:4" x14ac:dyDescent="0.25">
      <c r="A71" s="139" t="s">
        <v>423</v>
      </c>
      <c r="B71" s="141">
        <f>SUM(E2)</f>
        <v>3</v>
      </c>
      <c r="C71" s="141">
        <f>SUM(F2)</f>
        <v>3</v>
      </c>
      <c r="D71" s="150">
        <f t="shared" si="2"/>
        <v>1</v>
      </c>
    </row>
    <row r="72" spans="1:4" x14ac:dyDescent="0.25">
      <c r="A72" s="139" t="s">
        <v>424</v>
      </c>
      <c r="B72" s="141">
        <f>SUM(E3:E20)</f>
        <v>48</v>
      </c>
      <c r="C72" s="141">
        <f>SUM(F3:F20)</f>
        <v>29</v>
      </c>
      <c r="D72" s="150">
        <f t="shared" si="2"/>
        <v>0.60416666666666663</v>
      </c>
    </row>
    <row r="73" spans="1:4" x14ac:dyDescent="0.25">
      <c r="A73" s="139" t="s">
        <v>442</v>
      </c>
      <c r="B73" s="141">
        <f>SUM(E21:E28)</f>
        <v>15</v>
      </c>
      <c r="C73" s="141">
        <f>SUM(F21:F28)</f>
        <v>13</v>
      </c>
      <c r="D73" s="150">
        <f t="shared" si="2"/>
        <v>0.8666666666666667</v>
      </c>
    </row>
    <row r="74" spans="1:4" x14ac:dyDescent="0.25">
      <c r="A74" s="139" t="s">
        <v>443</v>
      </c>
      <c r="B74" s="141">
        <f>SUM(E29:E54)</f>
        <v>38</v>
      </c>
      <c r="C74" s="141">
        <f>SUM(F29:F54)</f>
        <v>23</v>
      </c>
      <c r="D74" s="150">
        <f t="shared" si="2"/>
        <v>0.60526315789473684</v>
      </c>
    </row>
  </sheetData>
  <conditionalFormatting sqref="E11:F11 E54:F55 E34:F34 E40:F42 E44:F46 E52:F52 E27:F28 E23:F23 E17:F17 E38:F38">
    <cfRule type="expression" dxfId="1" priority="303">
      <formula>#REF!&lt;&gt;""</formula>
    </cfRule>
  </conditionalFormatting>
  <conditionalFormatting sqref="E11:F11 E54:F55 E34:F34 E40:F42 E44:F46 E52:F52 E27:F28 E23:F23 E17:F17 E38:F38">
    <cfRule type="expression" dxfId="0"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4" zoomScale="60" zoomScaleNormal="60" workbookViewId="0">
      <selection activeCell="E18" sqref="E18"/>
    </sheetView>
  </sheetViews>
  <sheetFormatPr defaultColWidth="9.109375" defaultRowHeight="12" x14ac:dyDescent="0.3"/>
  <cols>
    <col min="1" max="1" width="25.6640625" style="144" customWidth="1"/>
    <col min="2" max="2" width="26.44140625" style="144" customWidth="1"/>
    <col min="3" max="3" width="25.6640625" style="144" customWidth="1"/>
    <col min="4" max="4" width="71.6640625" style="144" customWidth="1"/>
    <col min="5" max="5" width="91.6640625" style="144" customWidth="1"/>
    <col min="6" max="6" width="36.6640625" style="144" customWidth="1"/>
    <col min="7" max="7" width="77.6640625" style="144" customWidth="1"/>
    <col min="8" max="16384" width="9.109375" style="144"/>
  </cols>
  <sheetData>
    <row r="1" spans="1:7" ht="62.25" customHeight="1" thickBot="1" x14ac:dyDescent="0.75">
      <c r="A1" s="143"/>
      <c r="B1" s="261" t="s">
        <v>426</v>
      </c>
      <c r="C1" s="261"/>
      <c r="D1" s="143"/>
      <c r="E1" s="143"/>
      <c r="F1" s="143"/>
      <c r="G1" s="143"/>
    </row>
    <row r="2" spans="1:7" ht="31.2" thickTop="1" x14ac:dyDescent="0.7">
      <c r="A2" s="142"/>
      <c r="B2" s="145" t="s">
        <v>427</v>
      </c>
      <c r="C2" s="145"/>
      <c r="D2" s="145"/>
      <c r="E2" s="145" t="s">
        <v>427</v>
      </c>
      <c r="F2" s="145"/>
      <c r="G2" s="145"/>
    </row>
    <row r="3" spans="1:7" ht="73.8" x14ac:dyDescent="0.4">
      <c r="A3" s="146" t="s">
        <v>420</v>
      </c>
      <c r="B3" s="147" t="s">
        <v>81</v>
      </c>
      <c r="C3" s="147" t="s">
        <v>82</v>
      </c>
      <c r="D3" s="148" t="s">
        <v>57</v>
      </c>
      <c r="E3" s="148" t="s">
        <v>58</v>
      </c>
      <c r="F3" s="148" t="s">
        <v>89</v>
      </c>
      <c r="G3" s="149" t="s">
        <v>373</v>
      </c>
    </row>
    <row r="4" spans="1:7" ht="172.2"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",TRUE,Hindamistabel!K2:K9)</f>
        <v>EELIS</v>
      </c>
      <c r="G4" s="156" t="str">
        <f>_xlfn.TEXTJOIN("; ",TRUE,Hindamistabel!L2:L9)</f>
        <v>Kaitsekorralduskava tegevuste periood lõppes 2020. aastal. 2024. aastal kinnitati Keskkonnaameti peadirektori asetäitja korraldusega 2011. aastal kinnitatud kava uuesti kuni selle uuendamiseni. Tegevuste mõttes on kava asjakohane ka hindamise ajal  2026. aastal.</v>
      </c>
    </row>
    <row r="5" spans="1:7" ht="393.6" x14ac:dyDescent="0.4">
      <c r="A5" s="157" t="s">
        <v>106</v>
      </c>
      <c r="B5" s="158" t="s">
        <v>104</v>
      </c>
      <c r="C5" s="158" t="s">
        <v>105</v>
      </c>
      <c r="D5" s="170" t="s">
        <v>416</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59" t="str">
        <f>_xlfn.TEXTJOIN("; ",TRUE,Hindamistabel!K10:K14)</f>
        <v>kaitsekorralduskava, EELIS</v>
      </c>
      <c r="G5" s="160" t="str">
        <f>_xlfn.TEXTJOIN("; ",TRUE,Hindamistabel!L10:L14)</f>
        <v>2007. a kinnitatud määruse järgi on kaitseväärtuseks 13 liiki, kellest viie kohta olid andmed olemas (kaardistatud kasvukoht). Kaitsekorralduskava tabelis 3 on Aseri maastikukaitsealal olevate liikide loetelu, kuid kuna see on kokku pandud ka selliste andmete pealt, mis ei täpsusta asukohta (kasvukoht pole teada) või seisundit, ei loe hindaja nende liikide esinemist kindlaks tehtuks. Kindlaks tehtuks loeb hindaja kaitsekorralduskava koostamise ajal EELISes olevad leiukohad või inventuurist tulevad andmed. Kindlaks tehtuks võib lugeda hariliku ungrukolla, laialehise neiuvaiba, mets-kuukressi, roomava öövilke ja soo-neiuvaiba andmed.</v>
      </c>
    </row>
    <row r="6" spans="1:7" ht="123" x14ac:dyDescent="0.4">
      <c r="A6" s="157" t="s">
        <v>114</v>
      </c>
      <c r="B6" s="158" t="s">
        <v>104</v>
      </c>
      <c r="C6" s="158" t="s">
        <v>105</v>
      </c>
      <c r="D6" s="170" t="s">
        <v>417</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",TRUE,Hindamistabel!K15:K19)</f>
        <v>kaitsekorralduskava</v>
      </c>
      <c r="G6" s="160" t="str">
        <f>_xlfn.TEXTJOIN("; ",TRUE,Hindamistabel!L15:L19)</f>
        <v>2007. a kinnitatud määruse järgi on kaitseväärtuseks 12 loodusdirektiivi elupaigatüüpi.  Kolme elupaigatüübi (6270*, 6430, 9070) kohta on kirjas, et neid alal tegelikult ei ole.</v>
      </c>
    </row>
    <row r="7" spans="1:7" ht="98.4" x14ac:dyDescent="0.4">
      <c r="A7" s="157" t="s">
        <v>118</v>
      </c>
      <c r="B7" s="158" t="s">
        <v>104</v>
      </c>
      <c r="C7" s="158" t="s">
        <v>105</v>
      </c>
      <c r="D7" s="170" t="s">
        <v>462</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59" t="str">
        <f>_xlfn.TEXTJOIN("; ",TRUE,Hindamistabel!K20:K24)</f>
        <v>kaitsekorralduskava, EELIS</v>
      </c>
      <c r="G7" s="160" t="str">
        <f>_xlfn.TEXTJOIN("; ",TRUE,Hindamistabel!L20:L24)</f>
        <v>13 kaitseväärtuseks määratud liigist viie (hariliku ungrukolla, laialehise neiuvaiba, mets-kuukressi, roomava öövilke ja soo-neiuvaiba) andmed võib lugeda usaldusväärseks.</v>
      </c>
    </row>
    <row r="8" spans="1:7" ht="344.4" x14ac:dyDescent="0.4">
      <c r="A8" s="157" t="s">
        <v>126</v>
      </c>
      <c r="B8" s="158" t="s">
        <v>104</v>
      </c>
      <c r="C8" s="158" t="s">
        <v>105</v>
      </c>
      <c r="D8" s="170" t="s">
        <v>466</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59" t="str">
        <f>_xlfn.TEXTJOIN("; ",TRUE,Hindamistabel!K25:K29)</f>
        <v>kaitsekorralduskava, EELIS</v>
      </c>
      <c r="G8" s="160" t="str">
        <f>_xlfn.TEXTJOIN("; ",TRUE,Hindamistabel!L25:L29)</f>
        <v>2009. a tegi OÜ Metsaruum metsade takseerkirjeldused ja tõi välja elupaigatüüpide pindalad, kuid inventuur ei määranud elupaigatüüpide seisundit. Inventuur tõestas, et mõned elupaigad EELISes on valesti määratud. Rannikuelupaikadel oli määratud vaid looduskaitseline seisund, teisi näitajaid mitte ja neid kaitsekorralduskava koostamise ajal üle ei hinnatud. Pärandniitude kohta on kaitsekorralduskavas kirjas, et neid tüüpe, mis on määrusega (kaitse-eeskirjaga) pandud kaitseväärtuseks, alal ei ole. Rabade ja pangametsade andmed võib lugeda kvaliteetseks.</v>
      </c>
    </row>
    <row r="9" spans="1:7" ht="147.6"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On tuvastatud mõned andmelüngad, kuid nende lünkade täitmise vajadus ei ole selgelt välja toodud.</v>
      </c>
      <c r="F9" s="159" t="str">
        <f>_xlfn.TEXTJOIN("; ",TRUE,Hindamistabel!K30:K33)</f>
        <v>kaitsekorralduskava</v>
      </c>
      <c r="G9" s="160" t="str">
        <f>_xlfn.TEXTJOIN("; ",TRUE,Hindamistabel!L30:L33)</f>
        <v xml:space="preserve">Segadus on elupaigatüüpidega (eri allikates erinevad andmed), kuid nende inventeerimist kaitsekorralduskavaga ei planeerita. </v>
      </c>
    </row>
    <row r="10" spans="1:7" ht="73.8"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9" t="str">
        <f>_xlfn.TEXTJOIN("; ",TRUE,Hindamistabel!K34:K37)</f>
        <v>kaitsekorralduskava, EELIS</v>
      </c>
      <c r="G10" s="160" t="str">
        <f>_xlfn.TEXTJOIN("; ",TRUE,Hindamistabel!L34:L37)</f>
        <v>2024. a tehti metsa- ja sooelupaikade inventuur. Ülevaatamist, korrastamist vajavad pärandniitude ja rannikuelupaikade andmed.</v>
      </c>
    </row>
    <row r="11" spans="1:7" ht="270.60000000000002"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59" t="str">
        <f>_xlfn.TEXTJOIN("; ",TRUE,Hindamistabel!K38:K41)</f>
        <v>kaitsekorralduskava</v>
      </c>
      <c r="G11" s="160" t="str">
        <f>_xlfn.TEXTJOIN("; ",TRUE,Hindamistabel!L38:L41)</f>
        <v>Kaitsekorralduskavas ei kasutata mõistet "survetegur", kasutatakse "mõjutegur" ja "ohutegur". Enamasti tuleb selgitavast tekstist välja, kas mõjutegur on teoreetiline või reaalselt mõjuv. Survetegurid on tuvastatud 52% (protsendi arvutamisse ei ole kaasatud neid elupaigatüüpe, mille kohta on kaitsekorralduskavas kirjas, et neid kaitsealal ei ole). Elupaigatüüpidel on survetegurid tuvastatud, liikidel enamasti mitte ja pole ka öeldud, et survetegurid puuduvad.</v>
      </c>
    </row>
    <row r="12" spans="1:7" ht="98.4" x14ac:dyDescent="0.4">
      <c r="A12" s="157" t="s">
        <v>153</v>
      </c>
      <c r="B12" s="158" t="s">
        <v>104</v>
      </c>
      <c r="C12" s="158" t="s">
        <v>145</v>
      </c>
      <c r="D12" s="170" t="s">
        <v>428</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59" t="str">
        <f>_xlfn.TEXTJOIN("; ",TRUE,Hindamistabel!K43:K45)</f>
        <v>kaitsekorralduskava</v>
      </c>
      <c r="G12" s="160" t="str">
        <f>_xlfn.TEXTJOIN("; ",TRUE,Hindamistabel!L43:L46)</f>
        <v>Hindamisel on lähtutud järgmisest juhisest: "Kuni ühtlustatud survetegurite määratlemise metoodika välja töötamiseni saab piisavaks lugeda üldiseid kirjeldavaid hinnanguid."</v>
      </c>
    </row>
    <row r="13" spans="1:7" ht="123" x14ac:dyDescent="0.4">
      <c r="A13" s="157" t="s">
        <v>160</v>
      </c>
      <c r="B13" s="158" t="s">
        <v>104</v>
      </c>
      <c r="C13" s="158" t="s">
        <v>145</v>
      </c>
      <c r="D13" s="170" t="s">
        <v>161</v>
      </c>
      <c r="E13" s="159" t="str" cm="1">
        <f t="array" ref="E13">_xlfn.TEXTJOIN("; ",TRUE,IF(Hindamistabel!J47:J51="muu",Hindamistabel!L47:L51,IF(Hindamistabel!J47:J51&lt;&gt;"",Hindamistabel!J47:J51,"")))</f>
        <v>inimtekkelised veerežiimi muutused; Rannikulähedastel aladel on probleemiks maastikusõidukiga sõitmine metsas ja rannas, ebaseaduslikud lõkkekohad, prügistamine, tallamine.; rohumaade hülgamine</v>
      </c>
      <c r="F13" s="159" t="str">
        <f>_xlfn.TEXTJOIN("; ",TRUE,Hindamistabel!K47:K51)</f>
        <v>kaitsekorralduskava; kaitsekorralduskava; kaitsekorralduskava</v>
      </c>
      <c r="G13" s="160" t="str">
        <f>_xlfn.TEXTJOIN("; ",TRUE,Hindamistabel!L47:L51)</f>
        <v>kuivendamine, turba kaevandamine; Rannikulähedastel aladel on probleemiks maastikusõidukiga sõitmine metsas ja rannas, ebaseaduslikud lõkkekohad, prügistamine, tallamine.; pärandniitude hoolduse lakkamine</v>
      </c>
    </row>
    <row r="14" spans="1:7" ht="49.2"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59" t="str">
        <f>_xlfn.TEXTJOIN("; ",TRUE,Hindamistabel!K52:K54)</f>
        <v>kaitsekorralduskava</v>
      </c>
      <c r="G14" s="160" t="str">
        <f>_xlfn.TEXTJOIN("; ",TRUE,Hindamistabel!L52:L54)</f>
        <v/>
      </c>
    </row>
    <row r="15" spans="1:7" ht="246"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59" t="str">
        <f>_xlfn.TEXTJOIN("; ",TRUE,Hindamistabel!K55:K58)</f>
        <v>kaitsekorralduskava</v>
      </c>
      <c r="G15" s="160" t="str">
        <f>_xlfn.TEXTJOIN("; ",TRUE,Hindamistabel!L55:L59)</f>
        <v>Alaspetsiifilisi eesmärke pole seatud kahelehisele käokeelele, karukollale, pruunikale pesajuurele ja roomavale öövilkele. Lisaks ei ole eesmärke seatud määrusega kaitseväärtuseks olevatele pärandniidutüüpidele ( 6270*, 6430, 9070), kuid nende kohta on kaitsekorralduskavas kirjas, et neid tüüpe kaitsealal pole. Kava järgi on kaitsealal puisniit, millele on eesmärk seatud.</v>
      </c>
    </row>
    <row r="16" spans="1:7" ht="147.6"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9" t="str">
        <f>_xlfn.TEXTJOIN("; ",TRUE,Hindamistabel!K61:K63)</f>
        <v>kaitsekorralduskava</v>
      </c>
      <c r="G16" s="160" t="str">
        <f>_xlfn.TEXTJOIN("; ",TRUE,Hindamistabel!L60:L63)</f>
        <v>Konkreetsed eesmärgid on seatud 68% kaitseväärtuseks olevatest elupaikadest ja liikidest. Vastavalt juhisele on sinna arvestatud ka liigid, kelle eesmärk on "populatsiooni säilimine".Osaliselt ei ole eesmärgid SMART.</v>
      </c>
    </row>
    <row r="17" spans="1:7" ht="98.4" x14ac:dyDescent="0.4">
      <c r="A17" s="157" t="s">
        <v>187</v>
      </c>
      <c r="B17" s="158" t="s">
        <v>104</v>
      </c>
      <c r="C17" s="158" t="s">
        <v>170</v>
      </c>
      <c r="D17" s="170" t="s">
        <v>188</v>
      </c>
      <c r="E17" s="159" t="str">
        <f>IF(Hindamistabel!J64=TRUE,"Ei ole asjakohane (alal puuduvad vastavad kaitseväärtused)",IF(Hindamistabel!J65=TRUE,"Ei",IF(Hindamistabel!J66=TRUE,"Jah","")))</f>
        <v>Jah</v>
      </c>
      <c r="F17" s="159" t="str">
        <f>_xlfn.TEXTJOIN("; ",TRUE,Hindamistabel!K65:K66)</f>
        <v>kaitsekorralduskava</v>
      </c>
      <c r="G17" s="160" t="str">
        <f>_xlfn.TEXTJOIN("; ",TRUE,Hindamistabel!L64:L66)</f>
        <v>Eesmärgid on seatud pärandkultuuriobjektidele.</v>
      </c>
    </row>
    <row r="18" spans="1:7" ht="147.6"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",TRUE,Hindamistabel!K67:K69)</f>
        <v>kaitsekorralduskava, Riigi Teataja</v>
      </c>
      <c r="G18" s="160" t="str">
        <f>_xlfn.TEXTJOIN("; ",TRUE,Hindamistabel!L67:L69)</f>
        <v>Kaitsekorralduskavas on eesmärgid  seatud puisniitudele (6530*), püsitaimestuga kivirandadele (1220), karulaugule, kahkjaspunasele sõrmkäpale ning üldiselt kaitsealustele linnu-, sambla- ja samblikuliikidele.</v>
      </c>
    </row>
    <row r="19" spans="1:7" ht="98.4"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",TRUE,Hindamistabel!K70:K71)</f>
        <v>kaitsekorralduskava</v>
      </c>
      <c r="G19" s="160" t="str">
        <f>_xlfn.TEXTJOIN("; ",TRUE,Hindamistabel!L70:L71)</f>
        <v>Vajalik on puisniitude taastamine ja hooldamine, Rannu raba taastamine, matkaraja rajamine.</v>
      </c>
    </row>
    <row r="20" spans="1:7" ht="73.8"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59" t="str">
        <f>_xlfn.TEXTJOIN("; ",TRUE,Hindamistabel!K72:K75)</f>
        <v>kaitsekorralduskava</v>
      </c>
      <c r="G20" s="160" t="str">
        <f>_xlfn.TEXTJOIN("; ",TRUE,Hindamistabel!L72:L75)</f>
        <v/>
      </c>
    </row>
    <row r="21" spans="1:7" ht="221.4"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59" t="str">
        <f>_xlfn.TEXTJOIN("; ",TRUE,Hindamistabel!K76:K79)</f>
        <v>kaitsekorralduskava, EELIS, hindaja teadmised</v>
      </c>
      <c r="G21" s="160" t="str">
        <f>_xlfn.TEXTJOIN("; ",TRUE,Hindamistabel!L76:L79)</f>
        <v>Märjad elupaigatüübid vajaksid seisundi parandamiseks kraavide sulgemist kaitseala piiril ja selle vahetus läheduses. Seda kaitsekorralduskavas ei käsitleta ja kuna kraavid kuivendavad eraomandis olevaid põllumajandusmaid, ei ole nende sulgemine tõenäoliselt reaalne. Kuid kaitsealal olevate loodusväärtuste seisundit selline tegevus parandaks.</v>
      </c>
    </row>
    <row r="22" spans="1:7" ht="73.8"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9" t="str">
        <f>_xlfn.TEXTJOIN("; ",TRUE,Hindamistabel!K80:K83)</f>
        <v>kaitsekorralduskava</v>
      </c>
      <c r="G22" s="160" t="str">
        <f>_xlfn.TEXTJOIN("; ",TRUE,Hindamistabel!L80:L83)</f>
        <v/>
      </c>
    </row>
    <row r="23" spans="1:7" ht="98.4" x14ac:dyDescent="0.4">
      <c r="A23" s="161">
        <v>7</v>
      </c>
      <c r="B23" s="154" t="s">
        <v>222</v>
      </c>
      <c r="C23" s="154" t="s">
        <v>223</v>
      </c>
      <c r="D23" s="169" t="s">
        <v>429</v>
      </c>
      <c r="E23" s="155"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5" t="str">
        <f>_xlfn.TEXTJOIN("; ",TRUE,Hindamistabel!K84:K85)</f>
        <v>Keskkonnaameti piirkondlik spetsialist, hindaja teadmised</v>
      </c>
      <c r="G23" s="156" t="str">
        <f>_xlfn.TEXTJOIN("; ",TRUE,Hindamistabel!L84:L85)</f>
        <v/>
      </c>
    </row>
    <row r="24" spans="1:7" ht="123"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5" t="str">
        <f>_xlfn.TEXTJOIN("; ",TRUE,Hindamistabel!K86:K90)</f>
        <v>kaitsekorralduskava, EELIS</v>
      </c>
      <c r="G24" s="156" t="str">
        <f>_xlfn.TEXTJOIN("; ",TRUE,Hindamistabel!L86:L90)</f>
        <v/>
      </c>
    </row>
    <row r="25" spans="1:7" ht="98.4" x14ac:dyDescent="0.4">
      <c r="A25" s="161" t="s">
        <v>236</v>
      </c>
      <c r="B25" s="154" t="s">
        <v>222</v>
      </c>
      <c r="C25" s="154" t="s">
        <v>223</v>
      </c>
      <c r="D25" s="169" t="s">
        <v>430</v>
      </c>
      <c r="E25" s="162" t="str">
        <f>IF(Hindamistabel!J91&lt;&gt;"",Hindamistabel!J91,"")</f>
        <v>Vajalik on viia läbi rannikuelupaikade inventuur, millele peab eelnema vastava metoodika kinnitamine. Kestla soo (Rannu raba) taastamise tulemuslikkuse hindamiseks on vaja läbi viia kavandatud seired.</v>
      </c>
      <c r="F25" s="155" t="str">
        <f>_xlfn.TEXTJOIN("; ",TRUE,Hindamistabel!K91:K91)</f>
        <v>EELIS, hindaja arvamus</v>
      </c>
      <c r="G25" s="156" t="str">
        <f>_xlfn.TEXTJOIN("; ",TRUE,Hindamistabel!L91:L91)</f>
        <v/>
      </c>
    </row>
    <row r="26" spans="1:7" ht="98.4"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5" t="str">
        <f>_xlfn.TEXTJOIN("; ",TRUE,Hindamistabel!K92:K95)</f>
        <v>EELIS, Keskkonnaameti dokumendihaldussüsteem</v>
      </c>
      <c r="G26" s="156" t="str">
        <f>_xlfn.TEXTJOIN("; ",TRUE,Hindamistabel!L92:L95)</f>
        <v>Lähtuvalt inventuuride tulemustest on töös kaitseväärtuste (määruses kaitse-eesmärkide) muutmine.</v>
      </c>
    </row>
    <row r="27" spans="1:7" ht="73.8"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",TRUE,Hindamistabel!K96:K99)</f>
        <v>kaitsekorralduskava</v>
      </c>
      <c r="G27" s="156" t="str">
        <f>_xlfn.TEXTJOIN("; ",TRUE,Hindamistabel!L96:L99)</f>
        <v>Toimus avalik koosolek.</v>
      </c>
    </row>
    <row r="28" spans="1:7" ht="123"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",TRUE,Hindamistabel!K100:K103)</f>
        <v>Keskkonnaameti piirkondlik looduskaitse planeerimise spetsialist</v>
      </c>
      <c r="G28" s="156" t="str">
        <f>_xlfn.TEXTJOIN("; ",TRUE,Hindamistabel!L100:L103)</f>
        <v>Ranna raba (Kestla soo) taastamise kava koostas pädev asutus (Eesti Märgalade Ühing), kohalikele toimus tegevusi tutvustav avalik koosolek, tööde tegemist koordineerisid RMK spetsialistid.</v>
      </c>
    </row>
    <row r="29" spans="1:7" ht="147.6" x14ac:dyDescent="0.4">
      <c r="A29" s="161" t="s">
        <v>259</v>
      </c>
      <c r="B29" s="154" t="s">
        <v>222</v>
      </c>
      <c r="C29" s="154" t="s">
        <v>246</v>
      </c>
      <c r="D29" s="169" t="s">
        <v>260</v>
      </c>
      <c r="E29" s="155" t="str">
        <f>IF(Hindamistabel!J104=TRUE,"Ei oska vastata",IF(Hindamistabel!J105=TRUE,"Jah - tekkis konflikte",IF(Hindamistabel!J106=TRUE,"Ei - konflikte ei tekkinud ","")))</f>
        <v xml:space="preserve">Ei - konflikte ei tekkinud </v>
      </c>
      <c r="F29" s="155" t="str">
        <f>_xlfn.TEXTJOIN("; ",TRUE,Hindamistabel!K104:K106)</f>
        <v>Keskkonnaameti dokumendihaldussüsteem, piirkondlik looduskaitse planeerimise spetsialist</v>
      </c>
      <c r="G29" s="156" t="str">
        <f>_xlfn.TEXTJOIN("; ",TRUE,Hindamistabel!L104:L106)</f>
        <v>Raba taastamistööde lähedal maid omavad inimesed olid alguses umbusklikud, kuid piisas selgitustest. Konflikti ei olnud.</v>
      </c>
    </row>
    <row r="30" spans="1:7" ht="24.6" x14ac:dyDescent="0.4">
      <c r="A30" s="161" t="s">
        <v>265</v>
      </c>
      <c r="B30" s="154" t="s">
        <v>222</v>
      </c>
      <c r="C30" s="154" t="s">
        <v>246</v>
      </c>
      <c r="D30" s="169" t="s">
        <v>431</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",TRUE,Hindamistabel!K107:K113)</f>
        <v/>
      </c>
      <c r="G30" s="156" t="str">
        <f>_xlfn.TEXTJOIN("; ",TRUE,Hindamistabel!L107:L113)</f>
        <v/>
      </c>
    </row>
    <row r="31" spans="1:7" ht="98.4"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Ükski planeeritud taastamistöö ei ole rakendatud</v>
      </c>
      <c r="F31" s="159" t="str">
        <f>_xlfn.TEXTJOIN("; ",TRUE,Hindamistabel!K115:K118)</f>
        <v>loodushoiutööde andmed (sh RMK, ELF), EELIS toetuste andmekiht</v>
      </c>
      <c r="G31" s="160" t="str">
        <f>_xlfn.TEXTJOIN("; ",TRUE,Hindamistabel!L114:L118)</f>
        <v>Kaitsekorralduskavas on planeeritud 5,5 ha puisniitude taastamine, taastamistöid ei ole tehtud.</v>
      </c>
    </row>
    <row r="32" spans="1:7" ht="98.4"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Kõik või enamik (≥90%) planeeritud taastamistöödest on ellu viidud.</v>
      </c>
      <c r="F32" s="159" t="str">
        <f>_xlfn.TEXTJOIN("; ",TRUE,Hindamistabel!K119:K123)</f>
        <v>loodushoiutööde andmed (sh RMK, ELF)</v>
      </c>
      <c r="G32" s="160" t="str">
        <f>_xlfn.TEXTJOIN("; ",TRUE,Hindamistabel!L119:L123)</f>
        <v>Kaitsekorralduskava näeb ette Rannu raba (Kestla soo) veerežiimi taastamise (kraavide sulgemise, puude raie) - tööd on tehtud vastavalt taastamisprojektile.</v>
      </c>
    </row>
    <row r="33" spans="1:7" ht="98.4"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Ükski planeeritud hooldamistöö ei ole rakendatud</v>
      </c>
      <c r="F33" s="159" t="str">
        <f>_xlfn.TEXTJOIN("; ",TRUE,Hindamistabel!K124:K128)</f>
        <v>loodushoiutööde andmed (sh RMK, ELF), EELIS toetuste andmekiht</v>
      </c>
      <c r="G33" s="160" t="str">
        <f>_xlfn.TEXTJOIN("; ",TRUE,Hindamistabel!L124:L128)</f>
        <v>Kaitsekorralduskava näeb ette 5,5 ha puisniitude hooldamise - neid pole üldse hooldatud.</v>
      </c>
    </row>
    <row r="34" spans="1:7" ht="49.2" x14ac:dyDescent="0.4">
      <c r="A34" s="157" t="s">
        <v>293</v>
      </c>
      <c r="B34" s="158" t="s">
        <v>273</v>
      </c>
      <c r="C34" s="158" t="s">
        <v>196</v>
      </c>
      <c r="D34" s="170" t="s">
        <v>294</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9" t="str">
        <f>_xlfn.TEXTJOIN("; ",TRUE,Hindamistabel!K129:K133)</f>
        <v>kaitsekorralduskava</v>
      </c>
      <c r="G34" s="160" t="str">
        <f>_xlfn.TEXTJOIN("; ",TRUE,Hindamistabel!L129:L133)</f>
        <v>Selliseid töid ei ole planeeritud.</v>
      </c>
    </row>
    <row r="35" spans="1:7" ht="123" x14ac:dyDescent="0.4">
      <c r="A35" s="157" t="s">
        <v>299</v>
      </c>
      <c r="B35" s="158" t="s">
        <v>273</v>
      </c>
      <c r="C35" s="158" t="s">
        <v>196</v>
      </c>
      <c r="D35" s="170" t="s">
        <v>300</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59" t="str">
        <f>_xlfn.TEXTJOIN("; ",TRUE,Hindamistabel!K134:K138)</f>
        <v>kaitsekorralduskava</v>
      </c>
      <c r="G35" s="160" t="str">
        <f>_xlfn.TEXTJOIN("; ",TRUE,Hindamistabel!L134:L138)</f>
        <v>Selliseid töid ei ole planeeritud.</v>
      </c>
    </row>
    <row r="36" spans="1:7" ht="344.4" x14ac:dyDescent="0.4">
      <c r="A36" s="157" t="s">
        <v>301</v>
      </c>
      <c r="B36" s="158" t="s">
        <v>273</v>
      </c>
      <c r="C36" s="158" t="s">
        <v>196</v>
      </c>
      <c r="D36" s="170" t="s">
        <v>302</v>
      </c>
      <c r="E36" s="163" t="str">
        <f>IF(Hindamistabel!J139&lt;&gt;"",Hindamistabel!J139,"")</f>
        <v>Puisniite ei ole taastatud ega hooldatud, põhjus huviliste puudumine. Tehtud ei ole Kestla soo taastamise tulemuslikkuse seiret, põhjus tõenäoliselt rahapuudus (taastamiskavas planeeritud seired on mahukad ja kallid). Uut kaitse-eeskirja eelnõud ega Kestla soo linnustiku inventuuri pole tehtud, avalikkusele suunatud artikleid pole kirjutatud, kuid neid tegevusi ei peeta kaitsekorralduskava tööplaani vahehindamise alusel enam vajalikuks.</v>
      </c>
      <c r="F36" s="159" t="str">
        <f>_xlfn.TEXTJOIN("; ",TRUE,Hindamistabel!K139:K139)</f>
        <v>kaitsekorralduskava, EELIS, KESE, Keskkonnaameti dokumendihaldussüsteem, külastustaristu virtuaalkontor, Aseri maastikukaitseala, Kalvi hoiuala ja Arupealse hoiuala kaitsekorralduskava 2011-2020 tööplaani täitmise vahehindamine ja eelarve 2016-2020</v>
      </c>
      <c r="G36" s="160" t="str">
        <f>_xlfn.TEXTJOIN("; ",TRUE,Hindamistabel!L139:L139)</f>
        <v/>
      </c>
    </row>
    <row r="37" spans="1:7" ht="270.60000000000002" x14ac:dyDescent="0.4">
      <c r="A37" s="157" t="s">
        <v>304</v>
      </c>
      <c r="B37" s="158" t="s">
        <v>273</v>
      </c>
      <c r="C37" s="158" t="s">
        <v>196</v>
      </c>
      <c r="D37" s="170" t="s">
        <v>305</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",TRUE,Hindamistabel!K141:K144)</f>
        <v>kaitsekorralduskava, EELIS, KESE, eElurikkus, Aseri maastikukaitseala, Kalvi hoiuala ja Arupealse hoiuala kaitsekorralduskava 2011-2020 tööplaani täitmise vahehindamine ja eelarve 2016-2020</v>
      </c>
      <c r="G37" s="160" t="str">
        <f>_xlfn.TEXTJOIN("; ",TRUE,Hindamistabel!L141:L144)</f>
        <v xml:space="preserve">Tehtud ei ole Kestla soo taastamise tulemusseiret. Vastamisel protsendi arvutamises ei ole arvestatud esialgu kavandatud Kestla soo linnustiku inventuuriga, mis on tegemata. Esialgu kavandati see 2014. aastasse, kuid tööplaani täitmise vahearuandes on kirjas, et tegemist on III proiroteediga tööga, mis kaitseväärtuste seisundi kohta infot ei anna ja uueks eelarveperioodiks (2016-2020) seda enam ei kavandatud. </v>
      </c>
    </row>
    <row r="38" spans="1:7" ht="98.4" x14ac:dyDescent="0.4">
      <c r="A38" s="157" t="s">
        <v>307</v>
      </c>
      <c r="B38" s="158" t="s">
        <v>273</v>
      </c>
      <c r="C38" s="158" t="s">
        <v>196</v>
      </c>
      <c r="D38" s="170" t="s">
        <v>308</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59" t="str">
        <f>_xlfn.TEXTJOIN("; ",TRUE,Hindamistabel!K145:K149)</f>
        <v>kaitsekorralduskava, Keskkonnaameti dokumendihaldussüsteem</v>
      </c>
      <c r="G38" s="160" t="str">
        <f>_xlfn.TEXTJOIN("; ",TRUE,Hindamistabel!L145:L149)</f>
        <v>Tehtud on kaitsekorraldusperioodi II etapi (2015-2019) tegevuskava ja eelarve täpsustamine. Uut kaitse-eeskirja pole menetletud.</v>
      </c>
    </row>
    <row r="39" spans="1:7" ht="295.2" x14ac:dyDescent="0.4">
      <c r="A39" s="157" t="s">
        <v>310</v>
      </c>
      <c r="B39" s="158" t="s">
        <v>273</v>
      </c>
      <c r="C39" s="158" t="s">
        <v>196</v>
      </c>
      <c r="D39" s="170" t="s">
        <v>311</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59" t="str">
        <f>_xlfn.TEXTJOIN("; ",TRUE,Hindamistabel!K150:K154)</f>
        <v>külastustaristu virtuaalkontor, hindaja kohapealne vaatlus, kaitsekorralduskava, Kalvi hoiuala ja Arupealse hoiuala kaitsekorralduskava 2011-2020 tööplaani täitmise vahehindamine ja eelarve 2016-2020</v>
      </c>
      <c r="G39" s="160" t="str">
        <f>_xlfn.TEXTJOIN("; ",TRUE,Hindamistabel!L150:L154)</f>
        <v>Matkarada on rajatud, tähised on paigaldatud ja korras. Lõkkekohad ja nende lähedal olnud infotahvlid, mida esialgu planeeriti hooldada, on likvideeritud. Esialgu kavandati avalikkusele suunatud artiklite jms avaldamist, seda pole tehtud ja kaitsekorralduskava tööplanni täitmise vahehindamises seda enam uuesti ei planeerita.</v>
      </c>
    </row>
    <row r="40" spans="1:7" ht="98.4" x14ac:dyDescent="0.4">
      <c r="A40" s="157" t="s">
        <v>314</v>
      </c>
      <c r="B40" s="158" t="s">
        <v>273</v>
      </c>
      <c r="C40" s="158" t="s">
        <v>196</v>
      </c>
      <c r="D40" s="170" t="s">
        <v>315</v>
      </c>
      <c r="E40" s="163" t="str">
        <f>IF(Hindamistabel!J155&lt;&gt;"",Hindamistabel!J155,"")</f>
        <v>Selliseid tegevusi ei ole tehtud.</v>
      </c>
      <c r="F40" s="159" t="str">
        <f>_xlfn.TEXTJOIN("; ",TRUE,Hindamistabel!K155:K155)</f>
        <v>loodushoiutööde andmed (sh RMK, ELF)</v>
      </c>
      <c r="G40" s="160" t="str">
        <f>_xlfn.TEXTJOIN("; ",TRUE,Hindamistabel!L155:L155)</f>
        <v/>
      </c>
    </row>
    <row r="41" spans="1:7" ht="147.6" x14ac:dyDescent="0.4">
      <c r="A41" s="157" t="s">
        <v>318</v>
      </c>
      <c r="B41" s="158" t="s">
        <v>273</v>
      </c>
      <c r="C41" s="158" t="s">
        <v>317</v>
      </c>
      <c r="D41" s="170" t="s">
        <v>418</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59" t="str">
        <f>_xlfn.TEXTJOIN("; ",TRUE,Hindamistabel!K156:K160)</f>
        <v>EELIS, KESE</v>
      </c>
      <c r="G41" s="160" t="str">
        <f>_xlfn.TEXTJOIN("; ",TRUE,Hindamistabel!L156:L160)</f>
        <v>Hinnangud põhinevad peamiselt 2024. a MTÜ Eesti Orhideekaitse Klubi tehtud ülepinnalisel inventuuril. 13 kaitseväärtuseks olevast liigist on soodsas seisundis 8, kahe liigi seisund on halvenenud ja kolme liiki, keda ei leitud, pole ka varem registreeritud.</v>
      </c>
    </row>
    <row r="42" spans="1:7" ht="73.8" x14ac:dyDescent="0.4">
      <c r="A42" s="157" t="s">
        <v>322</v>
      </c>
      <c r="B42" s="158" t="s">
        <v>273</v>
      </c>
      <c r="C42" s="158" t="s">
        <v>317</v>
      </c>
      <c r="D42" s="170" t="s">
        <v>432</v>
      </c>
      <c r="E42" s="163" t="str">
        <f>IF(Hindamistabel!J161&lt;&gt;"",Hindamistabel!J161,"")</f>
        <v/>
      </c>
      <c r="F42" s="159" t="str">
        <f>IF(Hindamistabel!K161&lt;&gt;"",Hindamistabel!K161,"")</f>
        <v/>
      </c>
      <c r="G42" s="160" t="str">
        <f>IF(Hindamistabel!L161&lt;&gt;"",Hindamistabel!L161,"")</f>
        <v/>
      </c>
    </row>
    <row r="43" spans="1:7" ht="123" x14ac:dyDescent="0.4">
      <c r="A43" s="157" t="s">
        <v>325</v>
      </c>
      <c r="B43" s="158" t="s">
        <v>273</v>
      </c>
      <c r="C43" s="158" t="s">
        <v>317</v>
      </c>
      <c r="D43" s="170" t="s">
        <v>433</v>
      </c>
      <c r="E43" s="163" t="str">
        <f>IF(Hindamistabel!J162&lt;&gt;"",Hindamistabel!J162,"")</f>
        <v>Halvenenud on hariliku ungrukolla seisund (EELISes 2008. a registreeritud 2 kasvukohta, ühes 2024. a enam ungrukolda ei leitud, teises on arvukus oluliselt vähenenud). Sookäppa 2024. a ei leitud, 2014. a leiti 2 isendit ja 2002. a 20.</v>
      </c>
      <c r="F43" s="159" t="str">
        <f>IF(Hindamistabel!K162&lt;&gt;"",Hindamistabel!K162,"")</f>
        <v>EELIS, KESE</v>
      </c>
      <c r="G43" s="160" t="str">
        <f>IF(Hindamistabel!L162&lt;&gt;"",Hindamistabel!L162,"")</f>
        <v/>
      </c>
    </row>
    <row r="44" spans="1:7" ht="246" x14ac:dyDescent="0.4">
      <c r="A44" s="157" t="s">
        <v>328</v>
      </c>
      <c r="B44" s="158" t="s">
        <v>273</v>
      </c>
      <c r="C44" s="158" t="s">
        <v>317</v>
      </c>
      <c r="D44" s="170" t="s">
        <v>434</v>
      </c>
      <c r="E44" s="163" t="str">
        <f>IF(Hindamistabel!J163&lt;&gt;"",Hindamistabel!J163,"")</f>
        <v>2024. a inventuuri alusel on ungrukolla kasvukoht liigile sobiv ja hooldustöid pole vaja planeerida. Arvukuse vähenemise põhjused pole teada. Sookäpa halvenemise põhjusena toob 2024. a aruanne puistu tihenemise, kuid ei anna soovitust seda hõrendada, siiski võiks seda kaaluda.</v>
      </c>
      <c r="F44" s="159" t="str">
        <f>IF(Hindamistabel!K163&lt;&gt;"",Hindamistabel!K163,"")</f>
        <v>EELIS, KESE, Aseri maastikukaitsealal paiknevate kaitstavate taimeliikide leiukohtade inventuuri aruanne, MTÜ Eesti Orhideekaitse Klubi, 2024.</v>
      </c>
      <c r="G44" s="160" t="str">
        <f>IF(Hindamistabel!L163&lt;&gt;"",Hindamistabel!L163,"")</f>
        <v/>
      </c>
    </row>
    <row r="45" spans="1:7" ht="123" x14ac:dyDescent="0.4">
      <c r="A45" s="157" t="s">
        <v>331</v>
      </c>
      <c r="B45" s="158" t="s">
        <v>273</v>
      </c>
      <c r="C45" s="158" t="s">
        <v>317</v>
      </c>
      <c r="D45" s="170" t="s">
        <v>419</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9" t="str">
        <f>_xlfn.TEXTJOIN("; ",TRUE,Hindamistabel!K165:K168)</f>
        <v>EELIS, KESE</v>
      </c>
      <c r="G45" s="160" t="str">
        <f>_xlfn.TEXTJOIN("; ",TRUE,Hindamistabel!L164:L168)</f>
        <v xml:space="preserve">Metsaelupaikade seisund tervikuna on paranenud, pärandniitude oma halvenenud, rannikuelupaikade seisund on andmete puudumise tõttu teadmata, raba ja paljandite seisund vähemalt stabiilne. </v>
      </c>
    </row>
    <row r="46" spans="1:7" ht="73.8" x14ac:dyDescent="0.4">
      <c r="A46" s="157" t="s">
        <v>335</v>
      </c>
      <c r="B46" s="158" t="s">
        <v>273</v>
      </c>
      <c r="C46" s="158" t="s">
        <v>317</v>
      </c>
      <c r="D46" s="170" t="s">
        <v>435</v>
      </c>
      <c r="E46" s="163" t="str">
        <f>IF(Hindamistabel!J169&lt;&gt;"",Hindamistabel!J169,"")</f>
        <v/>
      </c>
      <c r="F46" s="159" t="str">
        <f>IF(Hindamistabel!K169&lt;&gt;"",Hindamistabel!K169,"")</f>
        <v>EELIS, hiindaja teadmised</v>
      </c>
      <c r="G46" s="160" t="str">
        <f>IF(Hindamistabel!L169&lt;&gt;"",Hindamistabel!L169,"")</f>
        <v/>
      </c>
    </row>
    <row r="47" spans="1:7" ht="98.4" x14ac:dyDescent="0.4">
      <c r="A47" s="157" t="s">
        <v>337</v>
      </c>
      <c r="B47" s="158" t="s">
        <v>273</v>
      </c>
      <c r="C47" s="158" t="s">
        <v>317</v>
      </c>
      <c r="D47" s="170" t="s">
        <v>436</v>
      </c>
      <c r="E47" s="163" t="str">
        <f>IF(Hindamistabel!J170&lt;&gt;"",Hindamistabel!J170,"")</f>
        <v>Halvenenud on pärandniitude seisund, sest neid ei hooldata. Segadus on rannikuelupaikadega, esialgsed määrangud on kaheldava kvaliteediga ja uuemaid inventuure pole tehtud.</v>
      </c>
      <c r="F47" s="159" t="str">
        <f>IF(Hindamistabel!K170&lt;&gt;"",Hindamistabel!K170,"")</f>
        <v>EELIS, ortofoto, loodushoiutööde ja toetuste andmed</v>
      </c>
      <c r="G47" s="160" t="str">
        <f>IF(Hindamistabel!L170&lt;&gt;"",Hindamistabel!L170,"")</f>
        <v/>
      </c>
    </row>
    <row r="48" spans="1:7" ht="174" customHeight="1" x14ac:dyDescent="0.4">
      <c r="A48" s="157" t="s">
        <v>340</v>
      </c>
      <c r="B48" s="158" t="s">
        <v>273</v>
      </c>
      <c r="C48" s="158" t="s">
        <v>317</v>
      </c>
      <c r="D48" s="170" t="s">
        <v>437</v>
      </c>
      <c r="E48" s="163" t="str">
        <f>IF(Hindamistabel!J171&lt;&gt;"",Hindamistabel!J171,"")</f>
        <v>Pärandniite tuleb nende seisundi parandamiseks taastada ja hooldada. Selgeks tuleb saada rannikuelupaikade andmed, st neid tuleb inventeerida (hetkel puudub kinnitatud inventeerimise metoodika).</v>
      </c>
      <c r="F48" s="159" t="str">
        <f>IF(Hindamistabel!K171&lt;&gt;"",Hindamistabel!K171,"")</f>
        <v>hindaja teadmised</v>
      </c>
      <c r="G48" s="160" t="str">
        <f>IF(Hindamistabel!L171&lt;&gt;"",Hindamistabel!L171,"")</f>
        <v/>
      </c>
    </row>
    <row r="49" spans="1:7" ht="196.8" x14ac:dyDescent="0.4">
      <c r="A49" s="157">
        <v>16</v>
      </c>
      <c r="B49" s="158" t="s">
        <v>273</v>
      </c>
      <c r="C49" s="158" t="s">
        <v>317</v>
      </c>
      <c r="D49" s="170" t="s">
        <v>343</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59" t="str">
        <f>_xlfn.TEXTJOIN("; ",TRUE,Hindamistabel!K173:K175)</f>
        <v>Keskkonnaagentuur, ELME kaardikihid</v>
      </c>
      <c r="G49" s="160" t="str">
        <f>_xlfn.TEXTJOIN("; ",TRUE,Hindamistabel!L173:L175)</f>
        <v>Hindamisel on lähtutud suunised vastamiseseks sellest osast, mida teha siis, kui muutust pole võimalik hinnata. Aseri maastikukaitseala hindepunktid nelja ökosüsteemi teenuse (mulla org C, elupaigahüve, tolmeldamine, vee reguleerimisvõime) kaardi alusel on 7,16 (keskmine).</v>
      </c>
    </row>
    <row r="50" spans="1:7" ht="147.6" x14ac:dyDescent="0.4">
      <c r="A50" s="157">
        <v>17</v>
      </c>
      <c r="B50" s="158" t="s">
        <v>273</v>
      </c>
      <c r="C50" s="158" t="s">
        <v>317</v>
      </c>
      <c r="D50" s="170" t="s">
        <v>348</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59" t="str">
        <f>_xlfn.TEXTJOIN("; ",TRUE,Hindamistabel!K176:K179)</f>
        <v>Keskkonnaagentuur, ELME kaardikihid</v>
      </c>
      <c r="G50" s="160" t="str">
        <f>_xlfn.TEXTJOIN("; ",TRUE,Hindamistabel!L176:L179)</f>
        <v xml:space="preserve">Hindamisel on lähtutud suunised vastamiseseks sellest osast, mida teha siis, kui muutust pole võimalik hinnata. Aseri maastikukaitseala sidususe hindepunktid ELME kaardikihtide alusel on 51,49 (keskmine). </v>
      </c>
    </row>
    <row r="51" spans="1:7" ht="73.8" x14ac:dyDescent="0.4">
      <c r="A51" s="157" t="s">
        <v>351</v>
      </c>
      <c r="B51" s="158" t="s">
        <v>273</v>
      </c>
      <c r="C51" s="158" t="s">
        <v>317</v>
      </c>
      <c r="D51" s="170" t="s">
        <v>352</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",TRUE,Hindamistabel!K180:K181)</f>
        <v>OKAS, väärteomenetluse portaal, hindaja välitöö</v>
      </c>
      <c r="G51" s="160" t="str">
        <f>_xlfn.TEXTJOIN("; ",TRUE,Hindamistabel!L180:L182)</f>
        <v>Mustametsa sihtkaitsevööndit läbival matkarajal on maastikusõidukiga sõitmisest tekkinud suured roopad.</v>
      </c>
    </row>
    <row r="52" spans="1:7" ht="73.8" x14ac:dyDescent="0.4">
      <c r="A52" s="157" t="s">
        <v>358</v>
      </c>
      <c r="B52" s="158" t="s">
        <v>273</v>
      </c>
      <c r="C52" s="158" t="s">
        <v>317</v>
      </c>
      <c r="D52" s="170" t="s">
        <v>359</v>
      </c>
      <c r="E52" s="159"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59" t="str">
        <f>_xlfn.TEXTJOIN("; ",TRUE,Hindamistabel!K183:K185)</f>
        <v>hindaja hinnang</v>
      </c>
      <c r="G52" s="160" t="str">
        <f>_xlfn.TEXTJOIN("; ",TRUE,Hindamistabel!L183:L185)</f>
        <v>Sihtkaitsevööndi metsa looduslikkust ja pinnast on kahjustatud.</v>
      </c>
    </row>
    <row r="53" spans="1:7" ht="98.4" x14ac:dyDescent="0.4">
      <c r="A53" s="157" t="s">
        <v>363</v>
      </c>
      <c r="B53" s="158" t="s">
        <v>273</v>
      </c>
      <c r="C53" s="158" t="s">
        <v>317</v>
      </c>
      <c r="D53" s="170" t="s">
        <v>364</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59" t="str">
        <f>_xlfn.TEXTJOIN("; ",TRUE,Hindamistabel!K186:K190)</f>
        <v>Riigi Teataja, EELIS, hindaja arvamus</v>
      </c>
      <c r="G53" s="160" t="str">
        <f>_xlfn.TEXTJOIN("; ",TRUE,Hindamistabel!L186:L190)</f>
        <v>Sellele küsimusele vastamisel ei ole arvestatud, kas kaitseväärtused (määruses kaitse-eesmärgid) on sobivad, sest sellele vastamiseks on järgmine küsimus.</v>
      </c>
    </row>
    <row r="54" spans="1:7" ht="73.8" x14ac:dyDescent="0.4">
      <c r="A54" s="157" t="s">
        <v>366</v>
      </c>
      <c r="B54" s="158" t="s">
        <v>273</v>
      </c>
      <c r="C54" s="158" t="s">
        <v>317</v>
      </c>
      <c r="D54" s="171" t="s">
        <v>438</v>
      </c>
      <c r="E54" s="159" t="str">
        <f>IF(Hindamistabel!J191&lt;&gt;"",Hindamistabel!J191,"")</f>
        <v/>
      </c>
      <c r="F54" s="159" t="str">
        <f>IF(Hindamistabel!K191&lt;&gt;"",Hindamistabel!K191,"")</f>
        <v>Riigi Teataja, hindaja arvamus</v>
      </c>
      <c r="G54" s="160" t="str">
        <f>IF(Hindamistabel!L191&lt;&gt;"",Hindamistabel!L191,"")</f>
        <v/>
      </c>
    </row>
    <row r="55" spans="1:7" ht="221.4" x14ac:dyDescent="0.4">
      <c r="A55" s="157" t="s">
        <v>369</v>
      </c>
      <c r="B55" s="158" t="s">
        <v>273</v>
      </c>
      <c r="C55" s="158" t="s">
        <v>317</v>
      </c>
      <c r="D55" s="171" t="s">
        <v>367</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59" t="str">
        <f>_xlfn.TEXTJOIN("; ",TRUE,Hindamistabel!K192:K196)</f>
        <v>Riigi Teataja, EELIS, Keskkonnaameti dokumendihaldussüsteem</v>
      </c>
      <c r="G55" s="160" t="str">
        <f>_xlfn.TEXTJOIN("; ",TRUE,Hindamistabel!L192:L196)</f>
        <v>Muuta tuleks nii elupaikade kui liikide loetelu, mis on määrusega kaitse-eesmärgiks. Eemaldada tuleb need, mida kaasaegsete inventuuride alusel kaitsealal pole (2110, 6270*, 6430, 9070, karukold, metsõunapuu, pruun raunjalg, sookäpp). Eesmärkide muutmiseks on Keskkonnaamet koostanud Vabariigi Valitsuse 107 määruse muutmise eelnõu.</v>
      </c>
    </row>
    <row r="56" spans="1:7" ht="98.4" x14ac:dyDescent="0.4">
      <c r="A56" s="157" t="s">
        <v>404</v>
      </c>
      <c r="B56" s="158" t="s">
        <v>273</v>
      </c>
      <c r="C56" s="158" t="s">
        <v>317</v>
      </c>
      <c r="D56" s="170" t="s">
        <v>439</v>
      </c>
      <c r="E56" s="163" t="str">
        <f>IF(Hindamistabel!J197&lt;&gt;"",Hindamistabel!J197,"")</f>
        <v/>
      </c>
      <c r="F56" s="159" t="str">
        <f>IF(Hindamistabel!K197&lt;&gt;"",Hindamistabel!K197,"")</f>
        <v>Riigi Teataja, EELIS</v>
      </c>
      <c r="G56" s="160" t="str">
        <f>IF(Hindamistabel!L197&lt;&gt;"",Hindamistabel!L197,"")</f>
        <v/>
      </c>
    </row>
    <row r="57" spans="1:7" ht="103.5" customHeight="1" x14ac:dyDescent="0.4">
      <c r="A57" s="164">
        <v>20</v>
      </c>
      <c r="B57" s="165" t="s">
        <v>55</v>
      </c>
      <c r="C57" s="165" t="s">
        <v>55</v>
      </c>
      <c r="D57" s="172" t="s">
        <v>371</v>
      </c>
      <c r="E57" s="167" t="str">
        <f>IF(Hindamistabel!J198&lt;&gt;"",Hindamistabel!J198,"")</f>
        <v>Tähelepanekud puuduvad</v>
      </c>
      <c r="F57" s="166" t="str">
        <f>IF(Hindamistabel!K198&lt;&gt;"",Hindamistabel!K198,"")</f>
        <v/>
      </c>
      <c r="G57" s="168"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2026-05-06T07:36:46Z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