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drawings/drawing2.xml" ContentType="application/vnd.openxmlformats-officedocument.drawing+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Sellest_töövihikust"/>
  <mc:AlternateContent xmlns:mc="http://schemas.openxmlformats.org/markup-compatibility/2006">
    <mc:Choice Requires="x15">
      <x15ac:absPath xmlns:x15ac="http://schemas.microsoft.com/office/spreadsheetml/2010/11/ac" url="\\sise.envir.ee\Kasutajad$\KA\49001264711\Documents\Šveitsi projekt\Tulemuslikkus\PEP\Seruküla metsis\"/>
    </mc:Choice>
  </mc:AlternateContent>
  <xr:revisionPtr revIDLastSave="0" documentId="13_ncr:1_{C65C4EB2-7C14-46A2-BACE-7C7AEC6E4803}" xr6:coauthVersionLast="47" xr6:coauthVersionMax="47" xr10:uidLastSave="{00000000-0000-0000-0000-000000000000}"/>
  <bookViews>
    <workbookView xWindow="-120" yWindow="-120" windowWidth="29040" windowHeight="15720" tabRatio="850" activeTab="2" xr2:uid="{00000000-000D-0000-FFFF-FFFF00000000}"/>
  </bookViews>
  <sheets>
    <sheet name="Cover page" sheetId="38" r:id="rId1"/>
    <sheet name="Mõisted" sheetId="33" r:id="rId2"/>
    <sheet name="Üldinfo" sheetId="30" r:id="rId3"/>
    <sheet name="Hindamistabel - PEP tase" sheetId="34" r:id="rId4"/>
    <sheet name="skoor" sheetId="37" r:id="rId5"/>
    <sheet name="Kokkuvõte" sheetId="39" r:id="rId6"/>
  </sheets>
  <definedNames>
    <definedName name="_xlnm._FilterDatabase" localSheetId="3" hidden="1">'Hindamistabel - PEP tase'!$A$1:$J$238</definedName>
    <definedName name="_xleta.IF" hidden="1" xlm="1">#NAME?</definedName>
    <definedName name="_xleta.OR" hidden="1" xlm="1">#NAME?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9" l="1"/>
  <c r="E40" i="39"/>
  <c r="E39" i="39"/>
  <c r="E38" i="39"/>
  <c r="E37" i="39"/>
  <c r="E36" i="39"/>
  <c r="E35" i="39"/>
  <c r="E34" i="39"/>
  <c r="E33" i="39"/>
  <c r="E32" i="39"/>
  <c r="E31" i="39"/>
  <c r="E30" i="39"/>
  <c r="E29" i="39"/>
  <c r="E27" i="39"/>
  <c r="E26" i="39"/>
  <c r="E25" i="39"/>
  <c r="E24" i="39"/>
  <c r="E23" i="39"/>
  <c r="E22" i="39"/>
  <c r="E21" i="39"/>
  <c r="E20" i="39"/>
  <c r="E19" i="39"/>
  <c r="E18" i="39"/>
  <c r="E17" i="39"/>
  <c r="E16" i="39"/>
  <c r="E15" i="39"/>
  <c r="E14" i="39"/>
  <c r="E13" i="39"/>
  <c r="E12" i="39"/>
  <c r="E11" i="39"/>
  <c r="E10" i="39"/>
  <c r="E9" i="39"/>
  <c r="E8" i="39"/>
  <c r="E7" i="39"/>
  <c r="E6" i="39"/>
  <c r="E4" i="39"/>
  <c r="D7" i="39"/>
  <c r="F6" i="39" l="1"/>
  <c r="F7" i="39"/>
  <c r="F8" i="39"/>
  <c r="F9" i="39"/>
  <c r="F10" i="39"/>
  <c r="F11" i="39"/>
  <c r="F12" i="39"/>
  <c r="F13" i="39"/>
  <c r="F14" i="39"/>
  <c r="F15" i="39"/>
  <c r="F16" i="39"/>
  <c r="F17" i="39"/>
  <c r="F18" i="39"/>
  <c r="F19" i="39"/>
  <c r="F20" i="39"/>
  <c r="F21" i="39"/>
  <c r="F22" i="39"/>
  <c r="F23" i="39"/>
  <c r="F24" i="39"/>
  <c r="F25" i="39"/>
  <c r="F26" i="39"/>
  <c r="F27" i="39"/>
  <c r="D27" i="39"/>
  <c r="D26" i="39"/>
  <c r="D25" i="39"/>
  <c r="D24" i="39"/>
  <c r="D23" i="39"/>
  <c r="D22" i="39"/>
  <c r="D21" i="39"/>
  <c r="D20" i="39"/>
  <c r="D19" i="39"/>
  <c r="D18" i="39"/>
  <c r="D17" i="39"/>
  <c r="D16" i="39"/>
  <c r="D15" i="39"/>
  <c r="D14" i="39"/>
  <c r="D13" i="39"/>
  <c r="D12" i="39"/>
  <c r="D11" i="39"/>
  <c r="D10" i="39"/>
  <c r="D9" i="39"/>
  <c r="D8" i="39"/>
  <c r="D6" i="39"/>
  <c r="C26" i="30" l="1"/>
  <c r="E42" i="39"/>
  <c r="E28" i="39"/>
  <c r="D42" i="39"/>
  <c r="D41" i="39"/>
  <c r="D40" i="39"/>
  <c r="D39" i="39"/>
  <c r="D38" i="39"/>
  <c r="D37" i="39"/>
  <c r="D36" i="39"/>
  <c r="D35" i="39"/>
  <c r="D34" i="39"/>
  <c r="D33" i="39" a="1"/>
  <c r="D33" i="39" s="1"/>
  <c r="D32" i="39"/>
  <c r="D31" i="39"/>
  <c r="D30" i="39"/>
  <c r="D29" i="39"/>
  <c r="D28" i="39"/>
  <c r="F41" i="39"/>
  <c r="F40" i="39"/>
  <c r="F39" i="39"/>
  <c r="F38" i="39"/>
  <c r="F37" i="39"/>
  <c r="F36" i="39"/>
  <c r="F35" i="39"/>
  <c r="F34" i="39"/>
  <c r="F33" i="39"/>
  <c r="F32" i="39"/>
  <c r="F31" i="39"/>
  <c r="F30" i="39"/>
  <c r="F29" i="39"/>
  <c r="F4" i="39"/>
  <c r="D4" i="39" l="1"/>
  <c r="D5" i="39"/>
  <c r="E5" i="39"/>
  <c r="F5" i="39"/>
  <c r="F28" i="39"/>
  <c r="F42" i="39"/>
  <c r="E3" i="37"/>
  <c r="D3" i="37" l="1"/>
  <c r="E4" i="37" l="1"/>
  <c r="D4" i="37" l="1"/>
  <c r="E2" i="37"/>
  <c r="E18" i="37"/>
  <c r="D18" i="37" s="1"/>
  <c r="E17" i="37"/>
  <c r="D17" i="37" s="1"/>
  <c r="E16" i="37"/>
  <c r="E12" i="37"/>
  <c r="E9" i="37"/>
  <c r="D9" i="37" s="1"/>
  <c r="E8" i="37"/>
  <c r="E6" i="37"/>
  <c r="D6" i="37" s="1"/>
  <c r="C26" i="37" l="1"/>
  <c r="B26" i="37"/>
  <c r="D12" i="37"/>
  <c r="B28" i="37" s="1"/>
  <c r="C28" i="37"/>
  <c r="D8" i="37"/>
  <c r="B27" i="37" s="1"/>
  <c r="C27" i="37"/>
  <c r="D16" i="37"/>
  <c r="B29" i="37" s="1"/>
  <c r="C29" i="37"/>
  <c r="D2" i="37"/>
  <c r="E20" i="37"/>
  <c r="C24" i="37" s="1"/>
  <c r="C25" i="37"/>
  <c r="D27" i="37" l="1"/>
  <c r="D29" i="37"/>
  <c r="D28" i="37"/>
  <c r="D26" i="37"/>
  <c r="B25" i="37"/>
  <c r="D25" i="37" s="1"/>
  <c r="D20" i="37"/>
  <c r="B24" i="37" s="1"/>
  <c r="D24" i="3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tc={12EC7DFF-92EB-4337-9F10-E037B4AD5449}</author>
    <author>tc={0153BDAF-683A-4088-BD67-CEA15F4FD457}</author>
    <author>tc={18901320-096C-4483-9735-F93494A296D7}</author>
  </authors>
  <commentList>
    <comment ref="F95" authorId="0" shapeId="0" xr:uid="{12EC7DFF-92EB-4337-9F10-E037B4AD5449}">
      <text>
        <t xml:space="preserve">[Lõimkommentaar]
Teie Exceli versioon võimaldab teil seda lõimkommentaari lugeda, ent kõik sellesse tehtud muudatused eemaldatakse, kui fail avatakse Exceli uuemas versioonis. Lisateavet leiate siit: https://go.microsoft.com/fwlink/?linkid=870924.
Kommentaar:
    See peaks olema kirjutatav, ise lisatav </t>
      </text>
    </comment>
    <comment ref="F117" authorId="1" shapeId="0" xr:uid="{0153BDAF-683A-4088-BD67-CEA15F4FD457}">
      <text>
        <t xml:space="preserve">[Lõimkommentaar]
Teie Exceli versioon võimaldab teil seda lõimkommentaari lugeda, ent kõik sellesse tehtud muudatused eemaldatakse, kui fail avatakse Exceli uuemas versioonis. Lisateavet leiate siit: https://go.microsoft.com/fwlink/?linkid=870924.
Kommentaar:
    Siin on nüüd koht, kus JAH valimisel peaks ka sisu kirjutama. </t>
      </text>
    </comment>
    <comment ref="F124" authorId="2" shapeId="0" xr:uid="{18901320-096C-4483-9735-F93494A296D7}">
      <text>
        <t>[Lõimkommentaar]
Teie Exceli versioon võimaldab teil seda lõimkommentaari lugeda, ent kõik sellesse tehtud muudatused eemaldatakse, kui fail avatakse Exceli uuemas versioonis. Lisateavet leiate siit: https://go.microsoft.com/fwlink/?linkid=870924.
Kommentaar:
    Siin peaks olema võimalik kirjutada, mis see muu on</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<sst xmlns="http://schemas.openxmlformats.org/spreadsheetml/2006/main" count="700" uniqueCount="282">
  <si>
    <t>Küsimus</t>
  </si>
  <si>
    <t>Suunised vastamiseks</t>
  </si>
  <si>
    <t>Vastuse liik</t>
  </si>
  <si>
    <t>Kaitse alla võtmise aeg</t>
  </si>
  <si>
    <t>Kaitseala valitseja</t>
  </si>
  <si>
    <t>Tulemuslikkuse hindamise aasta</t>
  </si>
  <si>
    <t>Eelmise hindamise kuupäev</t>
  </si>
  <si>
    <t>Üldinfo</t>
  </si>
  <si>
    <t>Valdkond</t>
  </si>
  <si>
    <t>Nr</t>
  </si>
  <si>
    <t>Skoor</t>
  </si>
  <si>
    <t>Vastus</t>
  </si>
  <si>
    <t>KKR kood</t>
  </si>
  <si>
    <t>Kogupindala (ha)</t>
  </si>
  <si>
    <t>Vöönd(id)</t>
  </si>
  <si>
    <t>Hindamise teostaja nimi</t>
  </si>
  <si>
    <t>Vastamisel kasutatud andmeallikas</t>
  </si>
  <si>
    <t>Eraomandis oleva maa pindala (ha)</t>
  </si>
  <si>
    <t>Kaitseväärtus</t>
  </si>
  <si>
    <t>Mõiste</t>
  </si>
  <si>
    <t>Selgitus</t>
  </si>
  <si>
    <t>Mõisted ja lühendid</t>
  </si>
  <si>
    <t>Kaitse-eesmärk</t>
  </si>
  <si>
    <t>Kaitsekorraldusperiood</t>
  </si>
  <si>
    <t>Survetegur</t>
  </si>
  <si>
    <t>Kaitseväärtuse soodsa seisundi säilimist või saavutamist negatiivselt mõjutav tegur (nt reostuskoormus, häiringud, maaparanduse mõju, intensiivne maakasutus, võõrliikide surve jm)</t>
  </si>
  <si>
    <t>Kaitsekorralduslikud meetmed</t>
  </si>
  <si>
    <t xml:space="preserve">Väljunditeks on ellu viidud tegevused ja nende mõõdetavad näitajad: nt taastatud või hooldatud alade pindala, rajatud külastustaristu pikkus, kontrollkäikude arv vms. </t>
  </si>
  <si>
    <t>Tulemus on ellu viidud tegevuste abil saavutatud olukord, mis võib olla kirjeldatud läbi liikide ja elupaikade seisundi.</t>
  </si>
  <si>
    <t>1.a</t>
  </si>
  <si>
    <t>Kahanev</t>
  </si>
  <si>
    <t>Stabiilne</t>
  </si>
  <si>
    <t>Paranev</t>
  </si>
  <si>
    <t>1.b</t>
  </si>
  <si>
    <t>Kirjeldav</t>
  </si>
  <si>
    <t>Ükski planeeritud meetmetest ei ole rakendatud</t>
  </si>
  <si>
    <t>Vähem kui pool (&lt;50%) planeeritud meetmetest on rakendatud</t>
  </si>
  <si>
    <t>Üle poole (50-90%) planeeritud meetmetest on rakendatud.</t>
  </si>
  <si>
    <t>meetmed</t>
  </si>
  <si>
    <t>üldine</t>
  </si>
  <si>
    <t>Ei ole teada/ei ole võimalik hinnata</t>
  </si>
  <si>
    <t>Usaldusväärsed andmed seisundi kohta on teada vaid riigi tasemel</t>
  </si>
  <si>
    <t>Usaldusväärsed andmed seisundi kohta on teada ala tasemel</t>
  </si>
  <si>
    <t>Alapõhised survetegurid on kindlaks määratud ja nende mõju kaitseväärtustele on hinnatud.</t>
  </si>
  <si>
    <t>Kaitsekorraldus põhineb LKS ja/või alapõhisel kaitse-eeskirjal. Tegevuskava puudub.</t>
  </si>
  <si>
    <t>Olemas on liigi tegevuskava(d) ja üldised riiklikud meetmed kõigi asjakohaste liikide jaoks</t>
  </si>
  <si>
    <t>Olemas on liigi tegevuskava(d) üldiste riiklike meetmetega mõne asjakohase liigi kohta ja alapõhised meetmed mõne liigi kohta.</t>
  </si>
  <si>
    <t>Olemas on liigi tegevuskava(d) ja/või kaitsekorralduskava, mis sisaldab alapõhiseid meetmeid kõikide asjakohaste liikide kohta.</t>
  </si>
  <si>
    <t>Survetegurid on kindlaks määratud riiklikul tasemel osadele kaitseväärtusele, alapõhiseid survetegureid ei ole kaardistatud/hinnatud.</t>
  </si>
  <si>
    <t>Survetegurid on kindlaks määratud riiklikul tasemel kõikidele kaitseväärtustele, alapõhiseid survetegureid ei ole kaardistatud/hinnatud või on need määratud vaid osadele väärtusele.</t>
  </si>
  <si>
    <t>Kui suur osa liigi asurkonnast paikneb hinnatavas püsielupaigas?</t>
  </si>
  <si>
    <t>Jah/Ei</t>
  </si>
  <si>
    <t>Valikvastus</t>
  </si>
  <si>
    <t>Muud kaitsealused liigid</t>
  </si>
  <si>
    <t>Kultuuripärand</t>
  </si>
  <si>
    <t>Hindamisskaala/ valikvastus</t>
  </si>
  <si>
    <t>Survetegurite ulatus ja olulisus ei ole kindlaks määratud</t>
  </si>
  <si>
    <t>Survetegurite ulatus ja olulisus on kindlaks määratud vaid mõne kaitseväärtuse puhul ja/või vaid mõne surveteguri puhul</t>
  </si>
  <si>
    <t>Survetegurite ulatus ja olulisus on kindlaks määratud enamiku kaitseväärtuste ja survetegurite puhul</t>
  </si>
  <si>
    <t>Survetegurite ulatus ja olulisus on kindlaks määratud kõikide kaitseväärtuste ja survetegurite puhul</t>
  </si>
  <si>
    <t xml:space="preserve">põllumajandus; metsandus; kaevandamine ja energiatootmine; transport ja taristu; asustuse areng; elusressursside kasutus; häiringud inimtegevusest; saaste; invasiivsed ja võõrliigid; loodustingimuste muutmine; looduslikud protsessid; loodusõnnetused; kliimamuutused; muu </t>
  </si>
  <si>
    <t>Kas on tuvastatud ala kaitsekorra rikkumisi?</t>
  </si>
  <si>
    <t>tulemused</t>
  </si>
  <si>
    <t>Ei oska vastata</t>
  </si>
  <si>
    <t>Jah, rikkumistel on võimalik (oluline) mõju kaitseväärtustele</t>
  </si>
  <si>
    <t>Ei, rikkumistel ja/või selle tagajärgedel ei ole teadaolevaid (olulisi) mõjusid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</si>
  <si>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</si>
  <si>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Kas tuvastatud ala kaitsekorra rikkumistel võib olla (oluline) mõju kaitseväärtustele?</t>
  </si>
  <si>
    <t>7.a</t>
  </si>
  <si>
    <t>7.b</t>
  </si>
  <si>
    <t>Jah, täiendav sekkumine on vajalik (jätka küsimustiku täitmist)</t>
  </si>
  <si>
    <t>Püsielupaiga nimi</t>
  </si>
  <si>
    <t>Kaitsekorraldus põhineb peamiselt LKS ja/või kaitse-eeskirjal. Liigi tegevuskava on lisaks koostatud vähemalt ühele mitmest ala kaitse-eesmärgiks olevast liigist.</t>
  </si>
  <si>
    <t>Asukoht (maakond)</t>
  </si>
  <si>
    <t>Riiklik(ud) kaitsekategooria(d)</t>
  </si>
  <si>
    <t>LoD/LiD liik</t>
  </si>
  <si>
    <t>Viimase LoD/LiD aruandluse tulemus (aasta; üldhinnang)</t>
  </si>
  <si>
    <t>protsess</t>
  </si>
  <si>
    <t>Jah - tekkis konflikte</t>
  </si>
  <si>
    <t>Vastuseis liigikaitsekorralduslikele tegevustele</t>
  </si>
  <si>
    <t>Muu</t>
  </si>
  <si>
    <t>Ei, kuid kaitsekorra muutmine on juba töös</t>
  </si>
  <si>
    <t>Ei, kaitsekorra muutmine on kavas/tööplaanis ette nähtud, kuid sellega pole veel alustatud</t>
  </si>
  <si>
    <t>Ei</t>
  </si>
  <si>
    <t xml:space="preserve">Siin on oodatud lühike kokkuvõtlik selgitus, millised muudatused oleksid vajalikud - nt kas tuleb muuta kaitsekorda/vööndeid. </t>
  </si>
  <si>
    <t>Olemas on kinnitamata liigi tegevuskava eelnõu(d) riiklike või alapõhiste meetmetega, mis on kasutatavad kaitse planeerimisel.</t>
  </si>
  <si>
    <t>Seisundi kohta andmed puuduvad või neid ei ole uuendatud</t>
  </si>
  <si>
    <t>2.a</t>
  </si>
  <si>
    <t>2.b</t>
  </si>
  <si>
    <t>Kui vastasite küsimusele 2.a "jah", siis nimetage alal esinevad lisandväärtused.</t>
  </si>
  <si>
    <t>Kas alal esineb märkimist väärivaid lisandväärtusi?</t>
  </si>
  <si>
    <t>Panus kliimaregulatsiooni (süsiniku sidumine)</t>
  </si>
  <si>
    <t>Natura elupaigad</t>
  </si>
  <si>
    <t>Rohevõrgustik</t>
  </si>
  <si>
    <t>Püsielupaigad võivad lisaks liikidele, mis on ala kaitse-eesmärgiks, hõlmata ka teisi väärtusi ehk lisandväärtusi. Lisandväärtused on näiteks alal esinevad teised kaitsealused liigid, kultuuripärandiga seotud objektid, ala panus rohelisse võrgustikku vm. Antud küsimuse eesmärgiks on mõista, kui palju on teavet teiste teadaolevate väärtuste kohta.</t>
  </si>
  <si>
    <t xml:space="preserve">Survetegur on negatiivne mõjutegur, mis takistab kaitse-eesmärkide (liigi soodsa seisundi) saavutamist või hoidmist. Survetegurid on näiteks maa- ja merekasutuse muutused, otsene liigi või elupaiga kahjustamine, kliimamuutused, reostus, võõrliigid jm. Survetegur ei pruugi erinevates asukohtades samasuguse olulisega. Seetõttu on vajalik survetegurite kaardistamine ja nende mõju analüüsimine asukoha põhiselt. </t>
  </si>
  <si>
    <t xml:space="preserve">Nimeta ala viis kõige olulisemat survetegurit (kui alal on vähem kui viis olulist survetegurit, nimeta need kõik).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surveteguri mõju kaitseväärtustele (nt kas surveteguri jätkuv mõju võib viia mingi populatsiooni hääbumiseni). Vali surveteguri tüüp rippmenüüst ning vajadusel täpsusta valikut selgituste lahtris. Surveteguri kategooriate selgitus on mõistete lehel. Valides vastuseks "muu", lisa selgitus selgituste lahtris. </t>
  </si>
  <si>
    <t>Ala kaitse alla võtmise määruses/kaitse-eeskirjas nimetatud kaitstav loodusväärtus (kaitse-eesmärk).</t>
  </si>
  <si>
    <t>Kaitseväärtuse soovitud seisund.</t>
  </si>
  <si>
    <t>Kava</t>
  </si>
  <si>
    <t xml:space="preserve">Kaitstava loodusobjekti kaitsekorralduse aluseks olev tegevuskava: kaitsekorralduskava, liigi kaitse tegevuskava, elupaiga tegevuskava. </t>
  </si>
  <si>
    <t>Mõjur ehk vallapäästev jõud</t>
  </si>
  <si>
    <t>Survetegureid põhjustavad üldisemad sotsiaalsed, majanduslikud või demograafilised protsessid (nt valglinnastumine, vajadus energiaressursside  järele vm)  .</t>
  </si>
  <si>
    <t>Väljund (rakendatud tegevus)</t>
  </si>
  <si>
    <t>Tulemus (saavutatud seisund)</t>
  </si>
  <si>
    <t>Survetegurite kategooriad</t>
  </si>
  <si>
    <t>põllumajandus</t>
  </si>
  <si>
    <t>(intensiivne) maaharimine, karjatamine, taimekaitsevahendite ja väetiste kasutmine jm</t>
  </si>
  <si>
    <t>metsandus</t>
  </si>
  <si>
    <t>raied, metsastamine jm</t>
  </si>
  <si>
    <t>kaevandamine ja energiatootmine</t>
  </si>
  <si>
    <t>kaevandamine (s.h turbakaevandused), tuulepargid, päikesepargid jm</t>
  </si>
  <si>
    <t>transport ja taristu</t>
  </si>
  <si>
    <t>teed, raudteed, sadamad, maismaa- ja veeliiklus, elektriliinid jm</t>
  </si>
  <si>
    <t>asustuse areng</t>
  </si>
  <si>
    <t>asulad, elamud, tootmishooned, jäätmed jm</t>
  </si>
  <si>
    <t>häiringud inimtegevusest</t>
  </si>
  <si>
    <t>puhketegevused, looduses liikumine (s.h mootorsõidukitega), militaartegevused, tarastamine jm</t>
  </si>
  <si>
    <t>saaste</t>
  </si>
  <si>
    <t>heited vette, heited pinnasesse, heited õhku, müra, valgusreostus jm</t>
  </si>
  <si>
    <t>invasiivsed ja võõrliigid</t>
  </si>
  <si>
    <t>võõrliigid, probleemsed kodumaised liigid jm</t>
  </si>
  <si>
    <t>elusressursside kasutus</t>
  </si>
  <si>
    <t>vesiviljelus, kalastamine, jahipidamine, toidu ja muu materjali kogumine loodusest, liikide või elupaikade kahjustamine jm</t>
  </si>
  <si>
    <t>looduslike tingimuste muutmine</t>
  </si>
  <si>
    <t>maaparandus, veekogude hüdromorfoloogia muutmine, veevõtt jm</t>
  </si>
  <si>
    <t>looduslikud protsessid</t>
  </si>
  <si>
    <t>erosioon, eutrofeerumine, koosluste looduslik areng, kisklus, haigused ja parasiidid,  jm</t>
  </si>
  <si>
    <t>loodusõnnetused</t>
  </si>
  <si>
    <t>torm, põleng, maalihe jm</t>
  </si>
  <si>
    <t>kliimamuutused</t>
  </si>
  <si>
    <t>põuad, üleujutused, veerežiimi muutused, liikide levikuareaali muutumine jm</t>
  </si>
  <si>
    <t>muu</t>
  </si>
  <si>
    <t>9.a</t>
  </si>
  <si>
    <t>Ei ole asjakohane</t>
  </si>
  <si>
    <t>Kõik või enamik (≥90%) planeeritud meetmetest on ellu viidud. Kõik meetme aspektid on täidetud ja rakendatud.</t>
  </si>
  <si>
    <t>Kas ala/liigi kaitseväärtus(t)e osas on survetegurid (otsesed negatiivsed mõjutegurid) tuvastatud?</t>
  </si>
  <si>
    <t>Kava nimi</t>
  </si>
  <si>
    <t>Kas olemas on (ajakohane) kaitsekorralduskava või liigi kaitse tegevuskava?</t>
  </si>
  <si>
    <r>
      <t>Lisandväärtuste kohta puudub informatsioon (</t>
    </r>
    <r>
      <rPr>
        <u/>
        <sz val="10"/>
        <rFont val="Arial"/>
        <family val="2"/>
      </rPr>
      <t>jäta küsimus 2.b vahele</t>
    </r>
    <r>
      <rPr>
        <sz val="10"/>
        <rFont val="Arial"/>
        <family val="2"/>
      </rPr>
      <t>)</t>
    </r>
  </si>
  <si>
    <r>
      <t>Ei, alal ei esine lisandväärtusi (</t>
    </r>
    <r>
      <rPr>
        <u/>
        <sz val="10"/>
        <rFont val="Arial"/>
        <family val="2"/>
      </rPr>
      <t>jäta küsimus 2.b vahele</t>
    </r>
    <r>
      <rPr>
        <sz val="10"/>
        <rFont val="Arial"/>
        <family val="2"/>
      </rPr>
      <t>)</t>
    </r>
  </si>
  <si>
    <r>
      <t>Jah, alal esineb lisandväärtusi (</t>
    </r>
    <r>
      <rPr>
        <u/>
        <sz val="10"/>
        <rFont val="Arial"/>
        <family val="2"/>
      </rPr>
      <t>täpsusta vastust küsimuses 2.b</t>
    </r>
    <r>
      <rPr>
        <sz val="10"/>
        <rFont val="Arial"/>
        <family val="2"/>
      </rPr>
      <t>)</t>
    </r>
  </si>
  <si>
    <t>Milline on kaitseväärtus(t)ele suunatud I ja II prioriteediga tegevuste üldine elluviimise seis?</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</si>
  <si>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5, 10 või 12 aastat).</t>
  </si>
  <si>
    <t>seisund</t>
  </si>
  <si>
    <t>mõjutegurid</t>
  </si>
  <si>
    <r>
      <t>1.c</t>
    </r>
    <r>
      <rPr>
        <sz val="10"/>
        <rFont val="Arial"/>
        <family val="2"/>
      </rPr>
      <t/>
    </r>
  </si>
  <si>
    <t>Kas ala kaitseväärtuseks (kaitse-eesmärgiks) oleva liigi/liikide seisund alal on teada?</t>
  </si>
  <si>
    <t>Milline on ala kaitseväärtuseks (kaitse-eesmärgiks) oleva liigi/liikide seisundi trend hinnataval alal?</t>
  </si>
  <si>
    <t>Nimeta ala kõige olulisemad survetegurid?</t>
  </si>
  <si>
    <t>Kas alal on vaja aktiivseid kaitsekorralduslikke tegevusi (lisaks LKS alusel kohalduvale kaitsekorrale/piirangutele)?</t>
  </si>
  <si>
    <t>Vastusevariandid</t>
  </si>
  <si>
    <t>Kas liigi kaitseks on ellu viidud täiendavaid aktiivseid kaitsekorralduslikke tegevusi, mis ei tulene kavast?</t>
  </si>
  <si>
    <t>Siinkohal on oodatud informatsioon selliste otseselt kaitseväärtusele suunatud tegevuste kohta, mis ei ole olnud planeeritud ala kaitsekorralduskavas või liigi kaitse tegevuskavas. Nt elupaikade taastamised, mis on ellu viidud läbi toetusprogrammidele tuginevate projektide või eraalgatuste. 
Nimeta ellu viidud tegevused selgituste/lisainfo lahtris.</t>
  </si>
  <si>
    <t>Teave puudub</t>
  </si>
  <si>
    <t>S.h, liigi leiukohtade osakaal (% pindalast), mis on kaitse alla võetud püsielupaikade koosseisus
(kaitseväärtuseks olevate liikide kaupa)</t>
  </si>
  <si>
    <t>Liigi leiukohtade osakaal (% pindalast), mis on kaitse alla võetud kaitsealade, hoiualade või püsielupaikade koosseisus
(kaitseväärtuseks olevate liikide kaupa)</t>
  </si>
  <si>
    <r>
      <t xml:space="preserve">Välja tuua kui suur osa (protsentides, vajadusel hinnangulise vahemikuna) liigi asurkonnast paikneb hinnatavas püsielupaigas. Kui piisav alusinformatsioon puudub ning ka hinnangulist osakaalu ei ole võimalik määrata, märkida vastuseks "pole teada". 
</t>
    </r>
    <r>
      <rPr>
        <u/>
        <sz val="10"/>
        <rFont val="Arial"/>
        <family val="2"/>
      </rPr>
      <t>Kui püsielupaigas on mitu kaitseväärtuseks määratud liiki, esitada vastus iga liigi kohta.</t>
    </r>
  </si>
  <si>
    <t>Kas teie hinnangul on ala ulatus, kaitsekord (s.h tsoneering) olnud sobiv ja piisavalt tõhus kaitse-eesmärkide saavutamise toetamiseks?</t>
  </si>
  <si>
    <t>Silmas peetakse liigi kaitse tegevuskava ja/või (püsielupaiga tasemel hindamisel) ala kaitsekorralduskava. 
Juhul, kui kava(d) on selgelt vananenud, s.t need ei ole hinnataval perioodil ja/või hindamise hetkel olnud kasutatavad kaitsekorralduse planeerimiseks, tuleb valida vastus "ei". Ajakohasuse määramisel ei tule siinkohal tingimata lähtuda kavale määratud kehtivusperioodist. Juhul, kui uuendamata kava sisu (s.h eesmärgid ja meetmed) on reaalsuses olnud üldjoontes jätkuvalt asjakohane ning praktikas kasutatav, võib vastuseks valida "jah". Antud juhul tuleb lisada vastavad selgitused lisainfo tulpa. Kui liigi kaiteks ei ole vajalik alapõhiste meetmete määramine ehk liigi kaitse tegevuskavas on määratud üldkohalduvad meetmed, siis vali vastusevariant "Olemas on liigi tegevuskava(d) ja/või kaitsekorralduskava, mis sisaldab alapõhiseid meetmeid kõikide asjakohaste liikide kohta".</t>
  </si>
  <si>
    <t>Küsimuse eesmärk on selgitada, kas alal on vajalik n-ö aktiivsete kaitsekorralduslike tegevuste kavandamine ja rakendamine. Mõned püsielupaigad ei vaja aktiivset majandamist ning kaitse-eesmärkide tagamiseks võib piisata õigusaktidest tulenevast kaitsekorrast - nt jäetakse ala läbi rangete piirangute looduslikule arengule. 
Küsimus on suunatud ainult n-ö aktiivsetele kaitsemeetmetele. Aktiivseks majandamiseks on nt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Meetmete vajadust tuleb siinkohal käsitleda hinnatava perioodi vaates . "Jah" vastus tuleb valida ka juhul, kui hindaja tänaste teadmiste põhjal ei ole täiendav sekkumine vajalik, kuid alal on hinnataval perioodil olnud kava, milles sisaldub tegevuskava. See viitab, et hindamisperioodi algul on aktiivsete meetmete rakendamine vajalikuks loetud.
Samuti tuleb "jah" vastus valida juhul, kui alal ei ole aktiivseid meetmeid planeeritud, kuid hindaja teadmiste põhjal on täiendav sekkumine siiski vajalik (nt vajab kaitseväärtuseks olev liik häid valgustingimusi ja elupaiga hooldust). Vastusevariant "Täiendav sekkumisvajadus ei ole teada" tuleb valida juhul kui hindaja ei ole veendunud, et täiendav sekkumine ei ole vajalik ehk nt olukordades, kus liigi seisund on halvenenud ja teada ei ole, kas täiendav sekkumine parandaks seda või mitte.</t>
  </si>
  <si>
    <t>Looduskaitsemeetmeteks on siinkohal nimetatud meetmed, mis otseste tegevustena panustavad kaitseväärtuste kaitse-eesmärkidesse. Need on eelkõige hooldus-, taastamis- ja ohjamismeetmed - nt liigi elupaiga taastamis- või hooldustöö. 
Küsimusele vastamiseks hinnake iga kavandatud meetme ellu viimise seisu ja määrake nende rakendamise koondstaatus hindamise hetkel vastavalt ette antud vastusevariantidele. Kui teostatud on ka selliseid tegevusi, mis ei olnud kavas määratud (nt eraldi projektide mahus), lisada vastav informatsioon selgituste lahtrisse. Meetmeid, mille tähtaeg ei ole kätte jõudnud, ei pea hindamisel arvesse võtma. Elluviidud meetmete osakaalu arvestamisel võrreldaks vaadeldavale perioodile planeeritud meetmeid samal perioodil elluviidud meetmetega.</t>
  </si>
  <si>
    <t xml:space="preserve">Kas püsielupaiga moodustamise ja konsultatsioonide või tegevuste koordineerimise käigus tekkis teadaolevaid konflikte (vastasseise)? </t>
  </si>
  <si>
    <t>Vastaja peaks hindama, kas püsielupaiga moodustamise,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vastajal ei ole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</si>
  <si>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Küsimuse eesmärk on selgitada, kas ala kaitsekord ja selle rakendamise järelevalve on tõhusalt toimiv. Näited võimalikest rikkumistest on ebaseaduslikud ehitised, puude ebaseaduslik raie, lindude pesade rüüste, pesitsuspaikade kahjustamine jne. Antud küsimuses tuleb arvesse võtta ka seirete käigus tuvastatud rikkumisi.
Kui regulaarset järelevalvetegevust ei toimu või see on vastaja hinnangul küsimusele vastamiseks ebapiisav, tuleb valida vastusevariant "usaldusväärne ülevaade puudub".</t>
  </si>
  <si>
    <t xml:space="preserve">Ala kaitsekord ja vööndites kehtivad piirangud mõjutavad kaitse-eesmärkidele avalduvaid survetegureid, meetmete elluviimise edukust jm. Vastuseks märkida, kas vastaja hinnangul on ala kaitsekord, sh ka ala ulatus ja vööndite piir, asjakohane ja piisav, et tagada liigi kaitse antud püsielupaigas. Näiteks, kas liigi elupaigad on tervikuna ja/või piisavas ulatuses püsielupaigas ja tsoneeritud asjakohaselt. </t>
  </si>
  <si>
    <t>Rahvusvahelise tähtsusega alad (nt Natura, RAMSAR)</t>
  </si>
  <si>
    <t>Kava periood</t>
  </si>
  <si>
    <t>9.b</t>
  </si>
  <si>
    <t>3.a</t>
  </si>
  <si>
    <t>3.b</t>
  </si>
  <si>
    <t>3.c</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</si>
  <si>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</si>
  <si>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8.a</t>
  </si>
  <si>
    <t>8.b</t>
  </si>
  <si>
    <t>Selgitused, lisainfo/ 
vastuse põhjendus</t>
  </si>
  <si>
    <t>Kas iga küsimuses 3.a käsitletud surveteguri olulisus ja ulatus on kindlaks määratud?</t>
  </si>
  <si>
    <t>Loodusdirektiivi aruande hinnangud</t>
  </si>
  <si>
    <t>soodne</t>
  </si>
  <si>
    <t>favourable = FV</t>
  </si>
  <si>
    <t>ebapiisav</t>
  </si>
  <si>
    <t>unfavourable-inadequate= U1</t>
  </si>
  <si>
    <t>unfavourable-bad = U2</t>
  </si>
  <si>
    <t>halb</t>
  </si>
  <si>
    <t>unknown=XX</t>
  </si>
  <si>
    <t>teadmata</t>
  </si>
  <si>
    <r>
      <t>Survetegureid ei ole kindlaks määratud (</t>
    </r>
    <r>
      <rPr>
        <u/>
        <sz val="10"/>
        <rFont val="Arial"/>
        <family val="2"/>
      </rPr>
      <t>jäta 3.b ja 3.c vahele</t>
    </r>
    <r>
      <rPr>
        <sz val="10"/>
        <rFont val="Arial"/>
        <family val="2"/>
      </rPr>
      <t>)</t>
    </r>
  </si>
  <si>
    <t>Liigid, mis on kaitseväärtuseks (kaitse eesmärgiks)</t>
  </si>
  <si>
    <t>IUCN riiklik liigi ohustatuse kategooria(d)</t>
  </si>
  <si>
    <t>IUCN IUCN (alapõhine kaitsekorralduslik) kategooria(d)</t>
  </si>
  <si>
    <r>
      <t xml:space="preserve">Ei, täiendav sekkumine ei ole vajalik - esita selgitused </t>
    </r>
    <r>
      <rPr>
        <u/>
        <sz val="10"/>
        <rFont val="Arial"/>
        <family val="2"/>
      </rPr>
      <t>(jäta küsimus 5 vahele</t>
    </r>
    <r>
      <rPr>
        <sz val="10"/>
        <rFont val="Arial"/>
        <family val="2"/>
      </rPr>
      <t>)</t>
    </r>
  </si>
  <si>
    <t>Täiendav sekkumisvajadus ei ole teada - esita selgitused (jäta küsimus 5 vahele)</t>
  </si>
  <si>
    <r>
      <t>Ei - konflikte ei tekkinud  (</t>
    </r>
    <r>
      <rPr>
        <u/>
        <sz val="10"/>
        <rFont val="Arial"/>
        <family val="2"/>
      </rPr>
      <t>jäta 7.b vahele</t>
    </r>
    <r>
      <rPr>
        <sz val="10"/>
        <rFont val="Arial"/>
        <family val="2"/>
      </rPr>
      <t>)</t>
    </r>
  </si>
  <si>
    <t>Kui vastasite küsimusele 7.a "jah", siis nimetage olulisemad konfliktikohad</t>
  </si>
  <si>
    <r>
      <t>Usaldusväärne ülevaade kaitsekorra toimivusest/rikkumistest puudub (</t>
    </r>
    <r>
      <rPr>
        <u/>
        <sz val="10"/>
        <rFont val="Arial"/>
        <family val="2"/>
      </rPr>
      <t>jäta 8.b vahele</t>
    </r>
    <r>
      <rPr>
        <sz val="10"/>
        <rFont val="Arial"/>
        <family val="2"/>
      </rPr>
      <t>)</t>
    </r>
  </si>
  <si>
    <r>
      <t>Jah, on tuvastatud kaitsekorra rikkumisi (</t>
    </r>
    <r>
      <rPr>
        <u/>
        <sz val="10"/>
        <rFont val="Arial"/>
        <family val="2"/>
      </rPr>
      <t>täpsusta vastust küsimuses 8.b</t>
    </r>
    <r>
      <rPr>
        <sz val="10"/>
        <rFont val="Arial"/>
        <family val="2"/>
      </rPr>
      <t>)</t>
    </r>
  </si>
  <si>
    <r>
      <t>Puuduvad teadaolevad rikkumised  (</t>
    </r>
    <r>
      <rPr>
        <u/>
        <sz val="10"/>
        <rFont val="Arial"/>
        <family val="2"/>
      </rPr>
      <t>jäta 8.b vahele</t>
    </r>
    <r>
      <rPr>
        <sz val="10"/>
        <rFont val="Arial"/>
        <family val="2"/>
      </rPr>
      <t>)</t>
    </r>
  </si>
  <si>
    <r>
      <t>Ei oska vastata (</t>
    </r>
    <r>
      <rPr>
        <u/>
        <sz val="10"/>
        <rFont val="Arial"/>
        <family val="2"/>
      </rPr>
      <t>jäta 9.b vahele</t>
    </r>
    <r>
      <rPr>
        <sz val="10"/>
        <rFont val="Arial"/>
        <family val="2"/>
      </rPr>
      <t>)</t>
    </r>
  </si>
  <si>
    <t>Kui vastasite küsimusele 9.a eitavalt, siis millised muudatused oleksid vajalikud?</t>
  </si>
  <si>
    <t>Vastus (sobiva vastusevariandi reale märkida skoor kõrvaltulbast, kirjeldava vastuse korral kirjutada lahtrisse oma vastus, tekstiliste valikvastuste korral vastus tulbast "vastusevariandid")</t>
  </si>
  <si>
    <t>Muu (täpsusta ise)</t>
  </si>
  <si>
    <t>Ei kohaldu</t>
  </si>
  <si>
    <t>Pole asjakohane</t>
  </si>
  <si>
    <t>Palun nimetage alal esinevad lisandväärtused. Vastavalt olukorrale võib valida mitu lisandväärtust. Valides vastusevariandi "muu", loetlege vastavad väärtused vastuse lahtris.</t>
  </si>
  <si>
    <t xml:space="preserve">Tõhus kaitsekorralduse strateegia võiks potentsiaalselt sisaldada ka mehhanisme konfliktide käsitlemise ja nende eduka lahendamise kohta. Palun valige sobiv konflikti tüüp (vajadusel valige mitu). Täpsustage vastust vastuse lahtris ning asjakohasel/võimalusel kirjeldage konflikti lahendamise viisi. </t>
  </si>
  <si>
    <t>Jah (loetle tegevused vastuste lahtris)</t>
  </si>
  <si>
    <r>
      <t xml:space="preserve">Jah </t>
    </r>
    <r>
      <rPr>
        <u/>
        <sz val="10"/>
        <rFont val="Arial"/>
        <family val="2"/>
        <charset val="186"/>
      </rPr>
      <t>(jäta 9.b vahele)</t>
    </r>
  </si>
  <si>
    <t>Tulemuslikkuse hindamise kuupäev. Kui hindamistabelit on värskemate andmete põhjal täiendatud, lisada ka uuendamise kuupäev ja vastava küsimuse number.</t>
  </si>
  <si>
    <t>1.c</t>
  </si>
  <si>
    <t>Küsimuse nr</t>
  </si>
  <si>
    <t>Hindamise skoor</t>
  </si>
  <si>
    <t>Max skoor</t>
  </si>
  <si>
    <t>ei kohaldu</t>
  </si>
  <si>
    <t>Üldine</t>
  </si>
  <si>
    <t>Mitu liiki on kaitseväärtuseks?</t>
  </si>
  <si>
    <t>kirjuta liikide arv vastuse lahtrisse</t>
  </si>
  <si>
    <r>
      <t xml:space="preserve">Kaitseväärtustele kaitsekorralduslike eesmärkide määramiseks ja eesmärkide suunas liikumise hindamiseks on vajalik selge ülevaade nende kaitseväärtuste seisundist, mille jaoks ala on loodud. Seisundit tuleks uuendada vähemalt üks kord 5 aasta tagant (vastavalt kaitsekorraldusperioodile). </t>
    </r>
    <r>
      <rPr>
        <u/>
        <sz val="10"/>
        <rFont val="Arial"/>
        <family val="2"/>
      </rPr>
      <t xml:space="preserve">Märkida iga vastuse puhul selgituste/lisainfo lahtrisse, millise liigi kohta vastav vastusevariant käib. </t>
    </r>
  </si>
  <si>
    <r>
      <t xml:space="preserve">Seisundi trendi tuleks võimalusel võrrelda võrdluses kaitsekorraldusperioodi algusega või (kui eelnev ei kohaldu) eelmise hindamisega. Kui see ei ole võimalik, esitada trend vastavalt olemasolevale andmestikule (seiresammule). Selgituste/lisainfo lahtrisse lisada, millise ajaperioodi trendiga on tegemist (märkida ajaperiood aastates).
Kui trend ei ole teada/seda ei ole võimalik hinnata, siis täpsustada kommentaaride lahtris, mis on selle põhjuseks. Vajadusel lisada lühiselgitus, miks trendi hindamine pole antud juhul asjakohane.
</t>
    </r>
    <r>
      <rPr>
        <u/>
        <sz val="10"/>
        <rFont val="Arial"/>
        <family val="2"/>
      </rPr>
      <t>Märkida iga vastuse puhul selgituste/lisainfo lahtrisse, millise liigi kohta vastav vastusevariant käib.</t>
    </r>
  </si>
  <si>
    <t>PAME hindamine</t>
  </si>
  <si>
    <t>PAME (Protected Area Management Effectiveness) on IUCNi WCPA raamistikul põhinev lähenemine, millega hinnatakse kaitsealade valitsemise tulemuslikkust kuue aspekti kaudu — kontekst, planeerimine, sisendid, protsessid, väljundid ja tulemused. PAME hindamine näitab, kui hästi ala juhtimine aitab saavutada seatud looduskaitselisi eesmärke.</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</si>
  <si>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</si>
  <si>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Seisund</t>
  </si>
  <si>
    <t>Mõjutegurid</t>
  </si>
  <si>
    <t>Meetmed</t>
  </si>
  <si>
    <t>Tulemused</t>
  </si>
  <si>
    <t>Hindamistabel</t>
  </si>
  <si>
    <t xml:space="preserve"> </t>
  </si>
  <si>
    <t>Selgitused, lisainfo/
vastuse põhjendus</t>
  </si>
  <si>
    <t>Nimetage alal esinevad lisandväärtused.</t>
  </si>
  <si>
    <t>Kas iga eelmises küsimuses käsitletud surveteguri olulisus ja ulatus on kindlaks määratud?</t>
  </si>
  <si>
    <t>Nimetage olulisemad konfliktikohad, mis püsielupaiga moodustamise ja konsultatsioonide või tegevuste koordineerimise käigus tekkisid.</t>
  </si>
  <si>
    <t>Kui ala ulatus, kaitsekord (s.h tsoneering) ei ole olnud sobiv ja piisavalt tõhus kaitse-eesmärkide saavutamise toetamiseks, siis millised muudatused oleksid vajalikud?</t>
  </si>
  <si>
    <t>Tulemus (%)</t>
  </si>
  <si>
    <t>Koondskoor</t>
  </si>
  <si>
    <t>Ei oska vastata (jäta 7.b vahele)</t>
  </si>
  <si>
    <t>Seruküla metsise püsielupaik</t>
  </si>
  <si>
    <t>KLO3001192</t>
  </si>
  <si>
    <t>Viljandimaa</t>
  </si>
  <si>
    <t>Keskkonnaamet</t>
  </si>
  <si>
    <t>60,9 ha</t>
  </si>
  <si>
    <t>sihtkaitsevöönd</t>
  </si>
  <si>
    <t>metsis (Tetrao urogallus)</t>
  </si>
  <si>
    <t>II</t>
  </si>
  <si>
    <t>4. ohualdis</t>
  </si>
  <si>
    <t>IV, VI</t>
  </si>
  <si>
    <t>LiD I lisa</t>
  </si>
  <si>
    <t>2024; kriitilises seisus, vähenev</t>
  </si>
  <si>
    <t>70,5% (09.07.2026)</t>
  </si>
  <si>
    <t>16,3% (09.07.2026)</t>
  </si>
  <si>
    <t>Kahvena loodusala</t>
  </si>
  <si>
    <t>0 ha</t>
  </si>
  <si>
    <t>Kahvena looduskaitseala ja loodusala kaitsekorralduskava</t>
  </si>
  <si>
    <t>2013-2022</t>
  </si>
  <si>
    <t>Kirsi Loide</t>
  </si>
  <si>
    <t>Teadaolevalt ei ole varem hinnatud</t>
  </si>
  <si>
    <t>Olemas on alapõhine KKK ja kehtiv LTK</t>
  </si>
  <si>
    <t>RT</t>
  </si>
  <si>
    <t>EELIS</t>
  </si>
  <si>
    <t>Mängude vaatlused alates 2012, viimane vaatlus 2024</t>
  </si>
  <si>
    <t>Mängupaik püsivalt asustatud, kukkede arv aastati erinev (1-4)</t>
  </si>
  <si>
    <t>kokku on Eestis 563 metsise mänguala kogupindalaga 68 240,4 ha, PEP-i jääb osaliselt 1 mänguala pindalaga 60,9 ha (0,08%)</t>
  </si>
  <si>
    <t>9010*, 91D0*</t>
  </si>
  <si>
    <t>laanepüü, musträhn, hoburästas</t>
  </si>
  <si>
    <t>MaRu</t>
  </si>
  <si>
    <t>planeeringute kaardirakenduses rohevõrgustiku tugialal</t>
  </si>
  <si>
    <t>pärandkultuuri kaardirakenduses üks tuletõrjetiik ja talitee</t>
  </si>
  <si>
    <t>KKK toob välja survetegurid ning survetegurid on teada seire märkustest ja LTK-st</t>
  </si>
  <si>
    <t>KKK, EELIS, KESE</t>
  </si>
  <si>
    <t>KKK</t>
  </si>
  <si>
    <t>kuivenduskraavide jätkuv negatiivne mõju elupaigale</t>
  </si>
  <si>
    <t>pesarüüste metsigade poolt</t>
  </si>
  <si>
    <t>RMK kaardikiht, KKK</t>
  </si>
  <si>
    <t>Veerežiimi taastamine</t>
  </si>
  <si>
    <t>RMK, LHT, ELF, KIK kaardikihid, KIRKE, EELIS</t>
  </si>
  <si>
    <t>Veerežiimi taastamise projekt on koostatud 2025</t>
  </si>
  <si>
    <t>KKK teeb ettepaneku kaitsekorra ja tsoneeringu muutmiseks.</t>
  </si>
  <si>
    <t>PostiPoiss, KIRKE</t>
  </si>
  <si>
    <t>PEP paikneb riigimaal, näha on kaitsekohustusteatiste saatmine, vastuväiteid või ettepanekuid ei leidunud</t>
  </si>
  <si>
    <t>PEP liita Kahvena looduskaitsealaga</t>
  </si>
  <si>
    <t>OKAS, VMP</t>
  </si>
  <si>
    <t>Väljavõttetabelis ala kohta info puudub</t>
  </si>
  <si>
    <t>09.07.2026 (täiendatud 11.08.2026 küsimus 8.a)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</si>
</sst>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7" x14ac:knownFonts="1">
    <font>
      <sz val="8"/>
      <name val="Montserrat"/>
    </font>
    <font>
      <sz val="11"/>
      <color theme="1"/>
      <name val="Trebuchet MS"/>
      <family val="2"/>
      <charset val="186"/>
      <scheme val="minor"/>
    </font>
    <font>
      <sz val="11"/>
      <color theme="1"/>
      <name val="Trebuchet MS"/>
      <family val="2"/>
      <charset val="186"/>
      <scheme val="minor"/>
    </font>
    <font>
      <sz val="11"/>
      <color theme="1"/>
      <name val="Trebuchet MS"/>
      <family val="2"/>
      <charset val="186"/>
      <scheme val="minor"/>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charset val="186"/>
    </font>
    <font>
      <b/>
      <sz val="8"/>
      <color theme="0"/>
      <name val="Montserrat"/>
      <charset val="186"/>
    </font>
    <font>
      <b/>
      <sz val="12"/>
      <color rgb="FF002C54"/>
      <name val="Montserrat ExtraBold"/>
      <charset val="186"/>
    </font>
    <font>
      <sz val="12"/>
      <color theme="1"/>
      <name val="Trebuchet MS"/>
      <family val="2"/>
      <scheme val="minor"/>
    </font>
    <font>
      <u/>
      <sz val="12"/>
      <color theme="10"/>
      <name val="Trebuchet MS"/>
      <family val="2"/>
      <scheme val="minor"/>
    </font>
    <font>
      <sz val="8"/>
      <name val="Montserrat"/>
      <family val="3"/>
    </font>
    <font>
      <b/>
      <sz val="10"/>
      <color theme="0"/>
      <name val="Arial"/>
      <family val="2"/>
    </font>
    <font>
      <sz val="10"/>
      <name val="Arial"/>
      <family val="2"/>
    </font>
    <font>
      <b/>
      <sz val="10"/>
      <name val="Arial"/>
      <family val="2"/>
    </font>
    <font>
      <u/>
      <sz val="10"/>
      <name val="Arial"/>
      <family val="2"/>
    </font>
    <font>
      <sz val="10"/>
      <color theme="0"/>
      <name val="Arial"/>
      <family val="2"/>
    </font>
    <font>
      <u/>
      <sz val="10"/>
      <name val="Arial"/>
      <family val="2"/>
      <charset val="186"/>
    </font>
    <font>
      <sz val="10"/>
      <name val="Arial"/>
      <family val="2"/>
      <charset val="186"/>
    </font>
    <font>
      <b/>
      <sz val="10"/>
      <color theme="1"/>
      <name val="Arial"/>
      <family val="2"/>
      <charset val="186"/>
    </font>
    <font>
      <b/>
      <sz val="10"/>
      <name val="Arial"/>
      <family val="2"/>
      <charset val="186"/>
    </font>
    <font>
      <b/>
      <sz val="18"/>
      <color rgb="FF002C54"/>
      <name val="Montserrat"/>
      <charset val="186"/>
    </font>
    <font>
      <b/>
      <sz val="13"/>
      <color theme="0"/>
      <name val="Arial"/>
      <family val="2"/>
    </font>
    <font>
      <sz val="13"/>
      <color theme="1"/>
      <name val="Arial"/>
      <family val="2"/>
    </font>
    <font>
      <b/>
      <sz val="13"/>
      <color theme="1"/>
      <name val="Arial"/>
      <family val="2"/>
    </font>
    <font>
      <u/>
      <sz val="13"/>
      <color theme="1"/>
      <name val="Arial"/>
      <family val="2"/>
    </font>
    <font>
      <b/>
      <sz val="10"/>
      <color theme="0"/>
      <name val="Arial"/>
      <family val="2"/>
      <charset val="186"/>
    </font>
    <font>
      <b/>
      <sz val="12"/>
      <color rgb="FF002C54"/>
      <name val="Montserrat"/>
      <charset val="186"/>
    </font>
    <font>
      <sz val="10"/>
      <color theme="0"/>
      <name val="Arial"/>
      <family val="2"/>
      <charset val="186"/>
    </font>
    <font>
      <b/>
      <sz val="10"/>
      <color rgb="FF002C54"/>
      <name val="Arial"/>
      <family val="2"/>
      <charset val="186"/>
    </font>
    <font>
      <b/>
      <sz val="20"/>
      <color rgb="FF002C54"/>
      <name val="Montserrat"/>
      <charset val="186"/>
    </font>
    <font>
      <sz val="20"/>
      <name val="Montserrat"/>
      <charset val="186"/>
    </font>
    <font>
      <b/>
      <sz val="20"/>
      <color theme="2"/>
      <name val="Arial"/>
      <family val="2"/>
      <charset val="186"/>
    </font>
    <font>
      <sz val="20"/>
      <color theme="2"/>
      <name val="Arial"/>
      <family val="2"/>
      <charset val="186"/>
    </font>
    <font>
      <sz val="16"/>
      <name val="Montserrat"/>
      <charset val="186"/>
    </font>
    <font>
      <b/>
      <sz val="20"/>
      <name val="Arial"/>
      <family val="2"/>
      <charset val="186"/>
    </font>
    <font>
      <sz val="20"/>
      <name val="Arial"/>
      <family val="2"/>
      <charset val="186"/>
    </font>
    <font>
      <b/>
      <sz val="8"/>
      <name val="Montserrat"/>
      <charset val="186"/>
    </font>
  </fonts>
  <fills count="67">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rgb="FFE7F7FD"/>
        <bgColor indexed="64"/>
      </patternFill>
    </fill>
    <fill>
      <patternFill patternType="solid">
        <fgColor rgb="FFECF9E7"/>
        <bgColor indexed="64"/>
      </patternFill>
    </fill>
  </fills>
  <borders count="31">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0" tint="-0.249977111117893"/>
      </bottom>
      <diagonal/>
    </border>
    <border>
      <left style="thin">
        <color indexed="64"/>
      </left>
      <right style="thin">
        <color theme="0" tint="-0.249977111117893"/>
      </right>
      <top style="thin">
        <color indexed="64"/>
      </top>
      <bottom style="thin">
        <color theme="0" tint="-0.249977111117893"/>
      </bottom>
      <diagonal/>
    </border>
    <border>
      <left style="thin">
        <color theme="0" tint="-0.249977111117893"/>
      </left>
      <right style="thin">
        <color theme="0" tint="-0.249977111117893"/>
      </right>
      <top style="thin">
        <color indexed="64"/>
      </top>
      <bottom style="thin">
        <color theme="0" tint="-0.249977111117893"/>
      </bottom>
      <diagonal/>
    </border>
    <border>
      <left style="thin">
        <color theme="0" tint="-0.249977111117893"/>
      </left>
      <right style="thin">
        <color indexed="64"/>
      </right>
      <top style="thin">
        <color indexed="64"/>
      </top>
      <bottom style="thin">
        <color theme="0" tint="-0.249977111117893"/>
      </bottom>
      <diagonal/>
    </border>
    <border>
      <left style="thin">
        <color indexed="64"/>
      </left>
      <right style="thin">
        <color theme="0" tint="-0.249977111117893"/>
      </right>
      <top style="thin">
        <color theme="0" tint="-0.249977111117893"/>
      </top>
      <bottom style="thin">
        <color theme="0" tint="-0.249977111117893"/>
      </bottom>
      <diagonal/>
    </border>
    <border>
      <left style="thin">
        <color theme="0" tint="-0.249977111117893"/>
      </left>
      <right style="thin">
        <color indexed="64"/>
      </right>
      <top style="thin">
        <color theme="0" tint="-0.249977111117893"/>
      </top>
      <bottom style="thin">
        <color theme="0" tint="-0.249977111117893"/>
      </bottom>
      <diagonal/>
    </border>
    <border>
      <left style="thin">
        <color indexed="64"/>
      </left>
      <right style="thin">
        <color theme="0" tint="-0.249977111117893"/>
      </right>
      <top style="thin">
        <color theme="0" tint="-0.249977111117893"/>
      </top>
      <bottom style="thin">
        <color indexed="64"/>
      </bottom>
      <diagonal/>
    </border>
    <border>
      <left style="thin">
        <color theme="0" tint="-0.249977111117893"/>
      </left>
      <right style="thin">
        <color theme="0" tint="-0.249977111117893"/>
      </right>
      <top style="thin">
        <color theme="0" tint="-0.249977111117893"/>
      </top>
      <bottom style="thin">
        <color indexed="64"/>
      </bottom>
      <diagonal/>
    </border>
    <border>
      <left style="thin">
        <color theme="0" tint="-0.249977111117893"/>
      </left>
      <right style="thin">
        <color indexed="64"/>
      </right>
      <top style="thin">
        <color theme="0" tint="-0.249977111117893"/>
      </top>
      <bottom style="thin">
        <color indexed="64"/>
      </bottom>
      <diagonal/>
    </border>
    <border>
      <left style="thin">
        <color indexed="64"/>
      </left>
      <right style="thin">
        <color theme="0" tint="-0.249977111117893"/>
      </right>
      <top style="thin">
        <color indexed="64"/>
      </top>
      <bottom style="thin">
        <color indexed="64"/>
      </bottom>
      <diagonal/>
    </border>
    <border>
      <left style="thin">
        <color theme="0" tint="-0.249977111117893"/>
      </left>
      <right style="thin">
        <color theme="0" tint="-0.249977111117893"/>
      </right>
      <top style="thin">
        <color indexed="64"/>
      </top>
      <bottom style="thin">
        <color indexed="64"/>
      </bottom>
      <diagonal/>
    </border>
    <border>
      <left style="thin">
        <color theme="0" tint="-0.249977111117893"/>
      </left>
      <right style="thin">
        <color indexed="64"/>
      </right>
      <top style="thin">
        <color indexed="64"/>
      </top>
      <bottom style="thin">
        <color indexed="64"/>
      </bottom>
      <diagonal/>
    </border>
    <border>
      <left style="thin">
        <color indexed="64"/>
      </left>
      <right style="thin">
        <color theme="0" tint="-0.249977111117893"/>
      </right>
      <top style="thin">
        <color indexed="64"/>
      </top>
      <bottom/>
      <diagonal/>
    </border>
    <border>
      <left style="thin">
        <color theme="0" tint="-0.249977111117893"/>
      </left>
      <right style="thin">
        <color theme="0" tint="-0.249977111117893"/>
      </right>
      <top style="thin">
        <color indexed="64"/>
      </top>
      <bottom/>
      <diagonal/>
    </border>
    <border>
      <left style="thin">
        <color indexed="64"/>
      </left>
      <right style="thin">
        <color theme="0" tint="-0.249977111117893"/>
      </right>
      <top/>
      <bottom/>
      <diagonal/>
    </border>
    <border>
      <left style="thin">
        <color indexed="64"/>
      </left>
      <right style="thin">
        <color theme="0" tint="-0.249977111117893"/>
      </right>
      <top/>
      <bottom style="thin">
        <color indexed="64"/>
      </bottom>
      <diagonal/>
    </border>
    <border>
      <left style="thin">
        <color theme="0" tint="-0.249977111117893"/>
      </left>
      <right style="thin">
        <color theme="0" tint="-0.249977111117893"/>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theme="0" tint="-0.249977111117893"/>
      </left>
      <right style="thin">
        <color indexed="64"/>
      </right>
      <top/>
      <bottom/>
      <diagonal/>
    </border>
  </borders>
  <cellStyleXfs count="87">
    <xf numFmtId="0" fontId="0" fillId="0" borderId="0"/>
    <xf numFmtId="0" fontId="23" fillId="43" borderId="0" applyNumberFormat="0" applyBorder="0" applyAlignment="0" applyProtection="0"/>
    <xf numFmtId="0" fontId="23" fillId="46" borderId="0" applyNumberFormat="0" applyBorder="0" applyAlignment="0" applyProtection="0"/>
    <xf numFmtId="0" fontId="23" fillId="49" borderId="0" applyNumberFormat="0" applyBorder="0" applyAlignment="0" applyProtection="0"/>
    <xf numFmtId="0" fontId="23" fillId="52" borderId="0" applyNumberFormat="0" applyBorder="0" applyAlignment="0" applyProtection="0"/>
    <xf numFmtId="0" fontId="23" fillId="55" borderId="0" applyNumberFormat="0" applyBorder="0" applyAlignment="0" applyProtection="0"/>
    <xf numFmtId="0" fontId="8" fillId="59" borderId="0" applyNumberFormat="0" applyBorder="0" applyAlignment="0" applyProtection="0"/>
    <xf numFmtId="0" fontId="23" fillId="42" borderId="0" applyNumberFormat="0" applyBorder="0" applyAlignment="0" applyProtection="0"/>
    <xf numFmtId="0" fontId="24" fillId="45" borderId="0" applyNumberFormat="0" applyBorder="0" applyAlignment="0" applyProtection="0"/>
    <xf numFmtId="0" fontId="23" fillId="48" borderId="0" applyNumberFormat="0" applyBorder="0" applyAlignment="0" applyProtection="0"/>
    <xf numFmtId="0" fontId="23" fillId="51" borderId="0" applyNumberFormat="0" applyBorder="0" applyAlignment="0" applyProtection="0"/>
    <xf numFmtId="0" fontId="23" fillId="54" borderId="0" applyNumberFormat="0" applyBorder="0" applyAlignment="0" applyProtection="0"/>
    <xf numFmtId="0" fontId="8" fillId="58" borderId="0" applyNumberFormat="0" applyBorder="0" applyAlignment="0" applyProtection="0"/>
    <xf numFmtId="0" fontId="24" fillId="41" borderId="0" applyNumberFormat="0" applyBorder="0" applyAlignment="0" applyProtection="0"/>
    <xf numFmtId="0" fontId="24" fillId="44" borderId="0" applyNumberFormat="0" applyBorder="0" applyAlignment="0" applyProtection="0"/>
    <xf numFmtId="0" fontId="24" fillId="47" borderId="0" applyNumberFormat="0" applyBorder="0" applyAlignment="0" applyProtection="0"/>
    <xf numFmtId="0" fontId="22" fillId="50" borderId="0" applyNumberFormat="0" applyBorder="0" applyAlignment="0" applyProtection="0"/>
    <xf numFmtId="0" fontId="22" fillId="53" borderId="0" applyNumberFormat="0" applyBorder="0" applyAlignment="0" applyProtection="0"/>
    <xf numFmtId="0" fontId="5" fillId="57"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9"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24" fillId="56" borderId="0" applyNumberFormat="0" applyBorder="0" applyAlignment="0" applyProtection="0"/>
    <xf numFmtId="0" fontId="6" fillId="10" borderId="0" applyNumberFormat="0" applyBorder="0" applyAlignment="0" applyProtection="0"/>
    <xf numFmtId="0" fontId="6" fillId="11" borderId="3" applyNumberFormat="0" applyAlignment="0" applyProtection="0"/>
    <xf numFmtId="0" fontId="10" fillId="12" borderId="0" applyNumberFormat="0" applyAlignment="0" applyProtection="0"/>
    <xf numFmtId="0" fontId="25" fillId="0" borderId="1" applyNumberFormat="0" applyAlignment="0"/>
    <xf numFmtId="0" fontId="27" fillId="0" borderId="7" applyNumberFormat="0" applyFill="0" applyAlignment="0"/>
    <xf numFmtId="0" fontId="25" fillId="0" borderId="2" applyNumberFormat="0" applyAlignment="0"/>
    <xf numFmtId="0" fontId="26" fillId="40" borderId="0" applyNumberFormat="0" applyBorder="0">
      <alignment wrapText="1"/>
    </xf>
    <xf numFmtId="0" fontId="11" fillId="0" borderId="0" applyNumberFormat="0" applyFill="0" applyBorder="0" applyAlignment="0" applyProtection="0"/>
    <xf numFmtId="0" fontId="12" fillId="0" borderId="0" applyNumberFormat="0" applyFill="0" applyBorder="0" applyAlignment="0" applyProtection="0">
      <alignment vertical="top"/>
      <protection locked="0"/>
    </xf>
    <xf numFmtId="0" fontId="8" fillId="13" borderId="0" applyNumberFormat="0" applyBorder="0" applyAlignment="0" applyProtection="0"/>
    <xf numFmtId="0" fontId="13" fillId="0" borderId="4" applyNumberFormat="0" applyFill="0" applyAlignment="0" applyProtection="0"/>
    <xf numFmtId="0" fontId="14" fillId="0" borderId="5" applyNumberFormat="0" applyFill="0" applyAlignment="0" applyProtection="0"/>
    <xf numFmtId="0" fontId="15" fillId="0" borderId="5" applyNumberFormat="0" applyFill="0" applyAlignment="0" applyProtection="0"/>
    <xf numFmtId="0" fontId="16" fillId="0" borderId="0" applyNumberFormat="0" applyBorder="0" applyAlignment="0" applyProtection="0"/>
    <xf numFmtId="0" fontId="17" fillId="0" borderId="0" applyNumberFormat="0" applyFill="0" applyBorder="0" applyAlignment="0" applyProtection="0">
      <alignment vertical="top"/>
      <protection locked="0"/>
    </xf>
    <xf numFmtId="0" fontId="6" fillId="2" borderId="0" applyNumberFormat="0" applyAlignment="0" applyProtection="0"/>
    <xf numFmtId="0" fontId="6" fillId="14" borderId="0" applyNumberFormat="0" applyAlignment="0" applyProtection="0"/>
    <xf numFmtId="0" fontId="8" fillId="15" borderId="0" applyNumberFormat="0" applyBorder="0" applyAlignment="0" applyProtection="0"/>
    <xf numFmtId="0" fontId="11" fillId="0" borderId="0" applyNumberFormat="0" applyAlignment="0" applyProtection="0"/>
    <xf numFmtId="0" fontId="18" fillId="16" borderId="0" applyNumberFormat="0" applyAlignment="0" applyProtection="0"/>
    <xf numFmtId="0" fontId="19" fillId="0" borderId="0" applyNumberFormat="0" applyFill="0" applyBorder="0" applyAlignment="0" applyProtection="0"/>
    <xf numFmtId="0" fontId="20" fillId="0" borderId="6" applyNumberFormat="0" applyFill="0" applyAlignment="0" applyProtection="0"/>
    <xf numFmtId="0" fontId="21"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5" fillId="23" borderId="0" applyNumberFormat="0" applyBorder="0" applyAlignment="0" applyProtection="0"/>
    <xf numFmtId="0" fontId="9" fillId="24" borderId="0" applyNumberFormat="0" applyBorder="0" applyAlignment="0" applyProtection="0"/>
    <xf numFmtId="0" fontId="9"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5" fillId="3" borderId="0" applyNumberFormat="0" applyBorder="0" applyAlignment="0" applyProtection="0"/>
    <xf numFmtId="0" fontId="5" fillId="35" borderId="0" applyNumberFormat="0" applyBorder="0" applyAlignment="0" applyProtection="0"/>
    <xf numFmtId="0" fontId="5" fillId="36" borderId="0" applyNumberFormat="0" applyBorder="0" applyAlignment="0" applyProtection="0"/>
    <xf numFmtId="0" fontId="5" fillId="37" borderId="0" applyNumberFormat="0" applyBorder="0" applyAlignment="0" applyProtection="0"/>
    <xf numFmtId="0" fontId="7" fillId="38" borderId="0" applyNumberFormat="0" applyBorder="0" applyAlignment="0" applyProtection="0"/>
    <xf numFmtId="0" fontId="7" fillId="39" borderId="0" applyNumberFormat="0" applyBorder="0" applyAlignment="0" applyProtection="0"/>
    <xf numFmtId="0" fontId="5" fillId="4" borderId="0" applyNumberFormat="0" applyBorder="0" applyAlignment="0" applyProtection="0"/>
    <xf numFmtId="0" fontId="28" fillId="0" borderId="0"/>
    <xf numFmtId="0" fontId="29" fillId="0" borderId="0" applyNumberFormat="0" applyFill="0" applyBorder="0" applyAlignment="0" applyProtection="0"/>
    <xf numFmtId="0" fontId="4" fillId="0" borderId="0"/>
    <xf numFmtId="9" fontId="28" fillId="0" borderId="0" applyFont="0" applyFill="0" applyBorder="0" applyAlignment="0" applyProtection="0"/>
    <xf numFmtId="0" fontId="4" fillId="0" borderId="0"/>
    <xf numFmtId="0" fontId="4" fillId="0" borderId="0"/>
    <xf numFmtId="0" fontId="5" fillId="10" borderId="0" applyNumberFormat="0" applyBorder="0" applyAlignment="0" applyProtection="0"/>
    <xf numFmtId="0" fontId="5" fillId="11" borderId="3" applyNumberFormat="0" applyAlignment="0" applyProtection="0"/>
    <xf numFmtId="0" fontId="5" fillId="2" borderId="0" applyNumberFormat="0" applyAlignment="0" applyProtection="0"/>
    <xf numFmtId="0" fontId="5" fillId="14" borderId="0" applyNumberFormat="0" applyAlignment="0" applyProtection="0"/>
    <xf numFmtId="0" fontId="30" fillId="0" borderId="0"/>
    <xf numFmtId="0" fontId="30" fillId="0" borderId="2" applyNumberFormat="0" applyAlignment="0"/>
    <xf numFmtId="0" fontId="3" fillId="0" borderId="0"/>
    <xf numFmtId="0" fontId="2" fillId="0" borderId="0"/>
    <xf numFmtId="0" fontId="1" fillId="0" borderId="0"/>
  </cellStyleXfs>
  <cellXfs count="166">
    <xf numFmtId="0" fontId="0" fillId="0" borderId="0" xfId="0"/>
    <xf numFmtId="0" fontId="27" fillId="0" borderId="7" xfId="29"/>
    <xf numFmtId="0" fontId="0" fillId="0" borderId="0" xfId="0" applyAlignment="1">
      <alignment wrapText="1"/>
    </xf>
    <xf numFmtId="0" fontId="32" fillId="0" borderId="9" xfId="83" applyFont="1" applyBorder="1" applyAlignment="1">
      <alignment wrapText="1"/>
    </xf>
    <xf numFmtId="0" fontId="32" fillId="0" borderId="9" xfId="83" applyFont="1" applyBorder="1" applyAlignment="1">
      <alignment horizontal="left" wrapText="1"/>
    </xf>
    <xf numFmtId="14" fontId="32" fillId="0" borderId="9" xfId="83" applyNumberFormat="1" applyFont="1" applyBorder="1" applyAlignment="1">
      <alignment horizontal="left" wrapText="1"/>
    </xf>
    <xf numFmtId="0" fontId="32" fillId="0" borderId="9" xfId="83" applyFont="1" applyBorder="1"/>
    <xf numFmtId="0" fontId="32" fillId="0" borderId="9" xfId="30" applyFont="1" applyBorder="1" applyAlignment="1">
      <alignment horizontal="left" vertical="center" wrapText="1"/>
    </xf>
    <xf numFmtId="0" fontId="32" fillId="0" borderId="9" xfId="30" applyFont="1" applyBorder="1" applyAlignment="1">
      <alignment horizontal="center" vertical="center" wrapText="1"/>
    </xf>
    <xf numFmtId="0" fontId="35" fillId="0" borderId="0" xfId="0" applyFont="1" applyAlignment="1">
      <alignment horizontal="left" vertical="center" wrapText="1"/>
    </xf>
    <xf numFmtId="0" fontId="32" fillId="0" borderId="0" xfId="0" applyFont="1" applyAlignment="1">
      <alignment horizontal="left" vertical="center" wrapText="1"/>
    </xf>
    <xf numFmtId="0" fontId="32" fillId="0" borderId="2" xfId="30" applyFont="1" applyAlignment="1">
      <alignment horizontal="left" vertical="center" wrapText="1"/>
    </xf>
    <xf numFmtId="0" fontId="31" fillId="40" borderId="8" xfId="31" applyFont="1" applyBorder="1" applyAlignment="1">
      <alignment horizontal="center" vertical="center" wrapText="1"/>
    </xf>
    <xf numFmtId="0" fontId="31" fillId="61" borderId="8" xfId="31" applyFont="1" applyFill="1" applyBorder="1" applyAlignment="1">
      <alignment horizontal="center" vertical="center" wrapText="1"/>
    </xf>
    <xf numFmtId="0" fontId="32" fillId="0" borderId="9" xfId="30" applyNumberFormat="1" applyFont="1" applyBorder="1" applyAlignment="1">
      <alignment horizontal="center" vertical="center" wrapText="1"/>
    </xf>
    <xf numFmtId="0" fontId="32" fillId="60" borderId="9" xfId="30" applyFont="1" applyFill="1" applyBorder="1" applyAlignment="1">
      <alignment horizontal="left" vertical="center" wrapText="1"/>
    </xf>
    <xf numFmtId="0" fontId="32" fillId="60" borderId="0" xfId="0" applyFont="1" applyFill="1" applyAlignment="1">
      <alignment horizontal="left" vertical="center" wrapText="1"/>
    </xf>
    <xf numFmtId="0" fontId="32" fillId="0" borderId="0" xfId="30" applyFont="1" applyBorder="1" applyAlignment="1">
      <alignment horizontal="left" vertical="center" wrapText="1"/>
    </xf>
    <xf numFmtId="0" fontId="32" fillId="60" borderId="9" xfId="30" applyNumberFormat="1" applyFont="1" applyFill="1" applyBorder="1" applyAlignment="1">
      <alignment horizontal="center" vertical="center" wrapText="1"/>
    </xf>
    <xf numFmtId="0" fontId="32" fillId="0" borderId="11" xfId="30" applyNumberFormat="1" applyFont="1" applyBorder="1" applyAlignment="1">
      <alignment horizontal="center" vertical="center" wrapText="1"/>
    </xf>
    <xf numFmtId="0" fontId="32" fillId="60" borderId="9" xfId="83" applyFont="1" applyFill="1" applyBorder="1" applyAlignment="1">
      <alignment horizontal="left" vertical="center" wrapText="1"/>
    </xf>
    <xf numFmtId="0" fontId="32" fillId="0" borderId="9" xfId="83" applyNumberFormat="1" applyFont="1" applyBorder="1" applyAlignment="1">
      <alignment horizontal="center" vertical="center" wrapText="1"/>
    </xf>
    <xf numFmtId="0" fontId="32" fillId="0" borderId="0" xfId="83" applyFont="1" applyBorder="1" applyAlignment="1">
      <alignment horizontal="left" vertical="center" wrapText="1"/>
    </xf>
    <xf numFmtId="0" fontId="32" fillId="0" borderId="2" xfId="83" applyFont="1" applyAlignment="1">
      <alignment horizontal="left" vertical="center" wrapText="1"/>
    </xf>
    <xf numFmtId="0" fontId="30" fillId="0" borderId="0" xfId="82"/>
    <xf numFmtId="0" fontId="32" fillId="62" borderId="9" xfId="30" applyFont="1" applyFill="1" applyBorder="1" applyAlignment="1">
      <alignment horizontal="left" vertical="center" wrapText="1"/>
    </xf>
    <xf numFmtId="0" fontId="32" fillId="0" borderId="0" xfId="0" applyFont="1" applyAlignment="1">
      <alignment horizontal="center" vertical="center" wrapText="1"/>
    </xf>
    <xf numFmtId="1" fontId="32" fillId="0" borderId="0" xfId="0" applyNumberFormat="1" applyFont="1" applyAlignment="1">
      <alignment horizontal="center" vertical="center" wrapText="1"/>
    </xf>
    <xf numFmtId="0" fontId="32" fillId="0" borderId="9" xfId="31" applyFont="1" applyFill="1" applyBorder="1" applyAlignment="1">
      <alignment vertical="center" wrapText="1"/>
      <extLst>
        <ext xmlns:xfpb="http://schemas.microsoft.com/office/spreadsheetml/2022/featurepropertybag" uri="{C7286773-470A-42A8-94C5-96B5CB345126}">
          <xfpb:xfComplement i="0"/>
        </ext>
      </extLst>
    </xf>
    <xf numFmtId="0" fontId="31" fillId="61" borderId="8" xfId="31" applyFont="1" applyFill="1" applyBorder="1" applyAlignment="1">
      <alignment vertical="center" wrapText="1"/>
    </xf>
    <xf numFmtId="1" fontId="32" fillId="0" borderId="9" xfId="30" applyNumberFormat="1" applyFont="1" applyBorder="1" applyAlignment="1">
      <alignment vertical="center" wrapText="1"/>
      <extLst>
        <ext xmlns:xfpb="http://schemas.microsoft.com/office/spreadsheetml/2022/featurepropertybag" uri="{C7286773-470A-42A8-94C5-96B5CB345126}">
          <xfpb:xfComplement i="0"/>
        </ext>
      </extLst>
    </xf>
    <xf numFmtId="0" fontId="32" fillId="0" borderId="9" xfId="83" applyNumberFormat="1" applyFont="1" applyBorder="1" applyAlignment="1">
      <alignment vertical="center" wrapText="1"/>
    </xf>
    <xf numFmtId="0" fontId="32" fillId="0" borderId="0" xfId="0" applyFont="1" applyAlignment="1">
      <alignment vertical="center" wrapText="1"/>
    </xf>
    <xf numFmtId="0" fontId="32" fillId="0" borderId="9" xfId="30" applyNumberFormat="1" applyFont="1" applyBorder="1" applyAlignment="1">
      <alignment vertical="center" wrapText="1"/>
      <extLst>
        <ext xmlns:xfpb="http://schemas.microsoft.com/office/spreadsheetml/2022/featurepropertybag" uri="{C7286773-470A-42A8-94C5-96B5CB345126}">
          <xfpb:xfComplement i="0"/>
        </ext>
      </extLst>
    </xf>
    <xf numFmtId="0" fontId="32" fillId="0" borderId="9" xfId="30" applyFont="1" applyBorder="1" applyAlignment="1">
      <alignment vertical="center" wrapText="1"/>
      <extLst>
        <ext xmlns:xfpb="http://schemas.microsoft.com/office/spreadsheetml/2022/featurepropertybag" uri="{C7286773-470A-42A8-94C5-96B5CB345126}">
          <xfpb:xfComplement i="0"/>
        </ext>
      </extLst>
    </xf>
    <xf numFmtId="0" fontId="32" fillId="0" borderId="13" xfId="30" applyFont="1" applyBorder="1" applyAlignment="1">
      <alignment horizontal="left" vertical="center" wrapText="1"/>
    </xf>
    <xf numFmtId="0" fontId="32" fillId="0" borderId="13" xfId="30" applyFont="1" applyBorder="1" applyAlignment="1">
      <alignment horizontal="center" vertical="center" wrapText="1"/>
    </xf>
    <xf numFmtId="0" fontId="32" fillId="0" borderId="13" xfId="83" applyNumberFormat="1" applyFont="1" applyBorder="1" applyAlignment="1">
      <alignment horizontal="center" vertical="center" wrapText="1"/>
    </xf>
    <xf numFmtId="0" fontId="32" fillId="0" borderId="13" xfId="30" applyFont="1" applyBorder="1" applyAlignment="1">
      <alignment vertical="center" wrapText="1"/>
      <extLst>
        <ext xmlns:xfpb="http://schemas.microsoft.com/office/spreadsheetml/2022/featurepropertybag" uri="{C7286773-470A-42A8-94C5-96B5CB345126}">
          <xfpb:xfComplement i="0"/>
        </ext>
      </extLst>
    </xf>
    <xf numFmtId="0" fontId="32" fillId="0" borderId="14" xfId="30" applyFont="1" applyBorder="1" applyAlignment="1">
      <alignment horizontal="left" vertical="center" wrapText="1"/>
    </xf>
    <xf numFmtId="0" fontId="32" fillId="0" borderId="16" xfId="30" applyFont="1" applyBorder="1" applyAlignment="1">
      <alignment horizontal="left" vertical="center" wrapText="1"/>
    </xf>
    <xf numFmtId="0" fontId="32" fillId="0" borderId="18" xfId="30" applyFont="1" applyBorder="1" applyAlignment="1">
      <alignment horizontal="left" vertical="center" wrapText="1"/>
    </xf>
    <xf numFmtId="0" fontId="32" fillId="0" borderId="18" xfId="30" applyFont="1" applyBorder="1" applyAlignment="1">
      <alignment horizontal="center" vertical="center" wrapText="1"/>
    </xf>
    <xf numFmtId="0" fontId="32" fillId="62" borderId="18" xfId="30" applyFont="1" applyFill="1" applyBorder="1" applyAlignment="1">
      <alignment horizontal="left" vertical="center" wrapText="1"/>
    </xf>
    <xf numFmtId="0" fontId="32" fillId="0" borderId="18" xfId="83" applyNumberFormat="1" applyFont="1" applyBorder="1" applyAlignment="1">
      <alignment horizontal="center" vertical="center" wrapText="1"/>
    </xf>
    <xf numFmtId="0" fontId="32" fillId="0" borderId="18" xfId="30" applyFont="1" applyBorder="1" applyAlignment="1">
      <alignment vertical="center" wrapText="1"/>
      <extLst>
        <ext xmlns:xfpb="http://schemas.microsoft.com/office/spreadsheetml/2022/featurepropertybag" uri="{C7286773-470A-42A8-94C5-96B5CB345126}">
          <xfpb:xfComplement i="0"/>
        </ext>
      </extLst>
    </xf>
    <xf numFmtId="0" fontId="32" fillId="0" borderId="19" xfId="30" applyFont="1" applyBorder="1" applyAlignment="1">
      <alignment horizontal="left" vertical="center" wrapText="1"/>
    </xf>
    <xf numFmtId="0" fontId="33" fillId="0" borderId="20" xfId="83" applyFont="1" applyBorder="1" applyAlignment="1">
      <alignment horizontal="center" vertical="center" wrapText="1"/>
    </xf>
    <xf numFmtId="0" fontId="32" fillId="0" borderId="21" xfId="83" applyFont="1" applyBorder="1" applyAlignment="1">
      <alignment horizontal="left" vertical="center" wrapText="1"/>
    </xf>
    <xf numFmtId="0" fontId="32" fillId="0" borderId="21" xfId="83" applyFont="1" applyBorder="1" applyAlignment="1">
      <alignment horizontal="center" vertical="center" wrapText="1"/>
    </xf>
    <xf numFmtId="0" fontId="32" fillId="0" borderId="21" xfId="83" applyFont="1" applyBorder="1" applyAlignment="1">
      <alignment vertical="center" wrapText="1"/>
    </xf>
    <xf numFmtId="0" fontId="32" fillId="0" borderId="22" xfId="83" applyFont="1" applyBorder="1" applyAlignment="1">
      <alignment horizontal="left" vertical="center" wrapText="1"/>
    </xf>
    <xf numFmtId="0" fontId="32" fillId="0" borderId="18" xfId="83" applyFont="1" applyBorder="1" applyAlignment="1">
      <alignment horizontal="center" vertical="center" wrapText="1"/>
    </xf>
    <xf numFmtId="0" fontId="32" fillId="62" borderId="13" xfId="30" applyFont="1" applyFill="1" applyBorder="1" applyAlignment="1">
      <alignment horizontal="left" vertical="center" wrapText="1"/>
    </xf>
    <xf numFmtId="0" fontId="32" fillId="0" borderId="13" xfId="30" applyNumberFormat="1" applyFont="1" applyBorder="1" applyAlignment="1">
      <alignment horizontal="center" vertical="center" wrapText="1"/>
    </xf>
    <xf numFmtId="0" fontId="32" fillId="0" borderId="18" xfId="30" applyNumberFormat="1" applyFont="1" applyBorder="1" applyAlignment="1">
      <alignment horizontal="center" vertical="center" wrapText="1"/>
    </xf>
    <xf numFmtId="0" fontId="32" fillId="0" borderId="13" xfId="30" applyNumberFormat="1" applyFont="1" applyBorder="1" applyAlignment="1">
      <alignment vertical="center" wrapText="1"/>
      <extLst>
        <ext xmlns:xfpb="http://schemas.microsoft.com/office/spreadsheetml/2022/featurepropertybag" uri="{C7286773-470A-42A8-94C5-96B5CB345126}">
          <xfpb:xfComplement i="0"/>
        </ext>
      </extLst>
    </xf>
    <xf numFmtId="0" fontId="32"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2" fillId="0" borderId="14" xfId="30" applyNumberFormat="1" applyFont="1" applyBorder="1" applyAlignment="1">
      <alignment horizontal="left" vertical="center" wrapText="1"/>
    </xf>
    <xf numFmtId="0" fontId="32" fillId="0" borderId="16" xfId="30" applyNumberFormat="1" applyFont="1" applyBorder="1" applyAlignment="1">
      <alignment horizontal="left" vertical="center" wrapText="1"/>
    </xf>
    <xf numFmtId="0" fontId="32" fillId="0" borderId="27" xfId="30" applyNumberFormat="1" applyFont="1" applyBorder="1" applyAlignment="1">
      <alignment horizontal="center" vertical="center" wrapText="1"/>
    </xf>
    <xf numFmtId="0" fontId="32" fillId="0" borderId="19" xfId="30" applyNumberFormat="1" applyFont="1" applyBorder="1" applyAlignment="1">
      <alignment horizontal="left" vertical="center" wrapText="1"/>
    </xf>
    <xf numFmtId="0" fontId="32" fillId="0" borderId="13" xfId="30" applyFont="1" applyBorder="1" applyAlignment="1">
      <alignment vertical="center" wrapText="1"/>
    </xf>
    <xf numFmtId="0" fontId="32" fillId="0" borderId="14" xfId="30" applyFont="1" applyBorder="1" applyAlignment="1">
      <alignment vertical="center" wrapText="1"/>
    </xf>
    <xf numFmtId="0" fontId="32" fillId="0" borderId="16" xfId="30" applyFont="1" applyBorder="1" applyAlignment="1">
      <alignment vertical="center" wrapText="1"/>
    </xf>
    <xf numFmtId="1" fontId="32"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2" fillId="0" borderId="19" xfId="30" applyFont="1" applyBorder="1" applyAlignment="1">
      <alignment vertical="center" wrapText="1"/>
    </xf>
    <xf numFmtId="0" fontId="32" fillId="62" borderId="28" xfId="0" applyFont="1" applyFill="1" applyBorder="1" applyAlignment="1">
      <alignment horizontal="left" vertical="center" wrapText="1"/>
    </xf>
    <xf numFmtId="0" fontId="32" fillId="0" borderId="13" xfId="83" applyNumberFormat="1" applyFont="1" applyBorder="1" applyAlignment="1">
      <alignment vertical="center" wrapText="1"/>
    </xf>
    <xf numFmtId="0" fontId="32" fillId="0" borderId="18" xfId="83" applyNumberFormat="1" applyFont="1" applyBorder="1" applyAlignment="1">
      <alignment vertical="center" wrapText="1"/>
    </xf>
    <xf numFmtId="1" fontId="32" fillId="0" borderId="13" xfId="30" applyNumberFormat="1" applyFont="1" applyBorder="1" applyAlignment="1">
      <alignment vertical="center" wrapText="1"/>
      <extLst>
        <ext xmlns:xfpb="http://schemas.microsoft.com/office/spreadsheetml/2022/featurepropertybag" uri="{C7286773-470A-42A8-94C5-96B5CB345126}">
          <xfpb:xfComplement i="0"/>
        </ext>
      </extLst>
    </xf>
    <xf numFmtId="0" fontId="32" fillId="60" borderId="18" xfId="83" applyFont="1" applyFill="1" applyBorder="1" applyAlignment="1">
      <alignment horizontal="left" vertical="center" wrapText="1"/>
    </xf>
    <xf numFmtId="0" fontId="32" fillId="60" borderId="13" xfId="30" applyNumberFormat="1" applyFont="1" applyFill="1" applyBorder="1" applyAlignment="1">
      <alignment horizontal="center" vertical="center" wrapText="1"/>
    </xf>
    <xf numFmtId="0" fontId="32" fillId="60" borderId="18" xfId="30" applyNumberFormat="1" applyFont="1" applyFill="1" applyBorder="1" applyAlignment="1">
      <alignment horizontal="center" vertical="center" wrapText="1"/>
    </xf>
    <xf numFmtId="0" fontId="33" fillId="0" borderId="20" xfId="30" applyFont="1" applyBorder="1" applyAlignment="1">
      <alignment horizontal="center" vertical="center" wrapText="1"/>
    </xf>
    <xf numFmtId="0" fontId="32" fillId="0" borderId="21" xfId="30" applyFont="1" applyBorder="1" applyAlignment="1">
      <alignment horizontal="left" vertical="center" wrapText="1"/>
    </xf>
    <xf numFmtId="0" fontId="32" fillId="0" borderId="21" xfId="30" applyFont="1" applyBorder="1" applyAlignment="1">
      <alignment horizontal="center" vertical="center" wrapText="1"/>
    </xf>
    <xf numFmtId="0" fontId="32" fillId="0" borderId="21" xfId="30" applyFont="1" applyBorder="1" applyAlignment="1">
      <alignment vertical="center" wrapText="1"/>
    </xf>
    <xf numFmtId="0" fontId="32" fillId="0" borderId="22" xfId="30" applyFont="1" applyBorder="1" applyAlignment="1">
      <alignment horizontal="left" vertical="center" wrapText="1"/>
    </xf>
    <xf numFmtId="0" fontId="32" fillId="0" borderId="13" xfId="31" applyFont="1" applyFill="1" applyBorder="1" applyAlignment="1">
      <alignment vertical="center" wrapText="1"/>
      <extLst>
        <ext xmlns:xfpb="http://schemas.microsoft.com/office/spreadsheetml/2022/featurepropertybag" uri="{C7286773-470A-42A8-94C5-96B5CB345126}">
          <xfpb:xfComplement i="0"/>
        </ext>
      </extLst>
    </xf>
    <xf numFmtId="0" fontId="32" fillId="0" borderId="14" xfId="31" applyFont="1" applyFill="1" applyBorder="1" applyAlignment="1">
      <alignment vertical="center" wrapText="1"/>
    </xf>
    <xf numFmtId="0" fontId="32" fillId="0" borderId="16" xfId="31" applyFont="1" applyFill="1" applyBorder="1" applyAlignment="1">
      <alignment vertical="center" wrapText="1"/>
    </xf>
    <xf numFmtId="0" fontId="32" fillId="0" borderId="18" xfId="31" applyFont="1" applyFill="1" applyBorder="1" applyAlignment="1">
      <alignment vertical="center" wrapText="1"/>
      <extLst>
        <ext xmlns:xfpb="http://schemas.microsoft.com/office/spreadsheetml/2022/featurepropertybag" uri="{C7286773-470A-42A8-94C5-96B5CB345126}">
          <xfpb:xfComplement i="0"/>
        </ext>
      </extLst>
    </xf>
    <xf numFmtId="0" fontId="32" fillId="0" borderId="19" xfId="31" applyFont="1" applyFill="1" applyBorder="1" applyAlignment="1">
      <alignment vertical="center" wrapText="1"/>
    </xf>
    <xf numFmtId="1" fontId="32" fillId="0" borderId="18" xfId="30" applyNumberFormat="1" applyFont="1" applyBorder="1" applyAlignment="1">
      <alignment vertical="center" wrapText="1"/>
    </xf>
    <xf numFmtId="0" fontId="32" fillId="0" borderId="18" xfId="30" applyNumberFormat="1" applyFont="1" applyBorder="1" applyAlignment="1">
      <alignment vertical="center" wrapText="1"/>
    </xf>
    <xf numFmtId="0" fontId="0" fillId="0" borderId="0" xfId="0" applyAlignment="1">
      <alignment horizontal="left"/>
    </xf>
    <xf numFmtId="0" fontId="37" fillId="0" borderId="0" xfId="0" applyFont="1" applyAlignment="1">
      <alignment horizontal="left"/>
    </xf>
    <xf numFmtId="0" fontId="37" fillId="0" borderId="0" xfId="0" applyFont="1"/>
    <xf numFmtId="0" fontId="37" fillId="62" borderId="0" xfId="0" applyFont="1" applyFill="1" applyAlignment="1">
      <alignment horizontal="left"/>
    </xf>
    <xf numFmtId="0" fontId="37" fillId="62" borderId="0" xfId="0" applyFont="1" applyFill="1"/>
    <xf numFmtId="0" fontId="37" fillId="63" borderId="0" xfId="0" applyFont="1" applyFill="1" applyAlignment="1">
      <alignment horizontal="left"/>
    </xf>
    <xf numFmtId="0" fontId="37" fillId="63" borderId="0" xfId="0" applyFont="1" applyFill="1"/>
    <xf numFmtId="0" fontId="33" fillId="64" borderId="25" xfId="30" applyFont="1" applyFill="1" applyBorder="1" applyAlignment="1">
      <alignment horizontal="center" vertical="center" wrapText="1"/>
    </xf>
    <xf numFmtId="0" fontId="32" fillId="64" borderId="10" xfId="30" applyFont="1" applyFill="1" applyBorder="1" applyAlignment="1">
      <alignment horizontal="left" vertical="center" wrapText="1"/>
    </xf>
    <xf numFmtId="0" fontId="32" fillId="64" borderId="10" xfId="83" applyFont="1" applyFill="1" applyBorder="1" applyAlignment="1">
      <alignment horizontal="left" vertical="center" wrapText="1"/>
    </xf>
    <xf numFmtId="0" fontId="32" fillId="64" borderId="10" xfId="30" applyFont="1" applyFill="1" applyBorder="1" applyAlignment="1">
      <alignment horizontal="center" vertical="center" wrapText="1"/>
    </xf>
    <xf numFmtId="0" fontId="32" fillId="64" borderId="10" xfId="30" applyNumberFormat="1" applyFont="1" applyFill="1" applyBorder="1" applyAlignment="1">
      <alignment horizontal="center" vertical="center" wrapText="1"/>
    </xf>
    <xf numFmtId="0" fontId="32" fillId="64" borderId="10" xfId="31" applyFont="1" applyFill="1" applyBorder="1" applyAlignment="1">
      <alignment vertical="center" wrapText="1"/>
    </xf>
    <xf numFmtId="0" fontId="32" fillId="64" borderId="30" xfId="31" applyFont="1" applyFill="1" applyBorder="1" applyAlignment="1">
      <alignment vertical="center" wrapText="1"/>
    </xf>
    <xf numFmtId="0" fontId="41" fillId="61" borderId="9" xfId="31" applyFont="1" applyFill="1" applyBorder="1">
      <alignment wrapText="1"/>
    </xf>
    <xf numFmtId="0" fontId="42" fillId="0" borderId="9" xfId="0" applyFont="1" applyBorder="1" applyAlignment="1">
      <alignment vertical="center" wrapText="1"/>
    </xf>
    <xf numFmtId="0" fontId="42" fillId="0" borderId="9" xfId="0" applyFont="1" applyBorder="1" applyAlignment="1">
      <alignment wrapText="1"/>
    </xf>
    <xf numFmtId="0" fontId="43" fillId="0" borderId="9" xfId="0" applyFont="1" applyBorder="1" applyAlignment="1">
      <alignment horizontal="left" vertical="center" wrapText="1"/>
    </xf>
    <xf numFmtId="0" fontId="27" fillId="0" borderId="7" xfId="29" applyAlignment="1">
      <alignment horizontal="left"/>
    </xf>
    <xf numFmtId="0" fontId="31" fillId="61" borderId="9" xfId="31" applyFont="1" applyFill="1" applyBorder="1" applyAlignment="1">
      <alignment horizontal="left" wrapText="1"/>
    </xf>
    <xf numFmtId="0" fontId="46" fillId="0" borderId="7" xfId="29" applyFont="1"/>
    <xf numFmtId="0" fontId="32" fillId="0" borderId="0" xfId="0" applyFont="1" applyAlignment="1">
      <alignment horizontal="left"/>
    </xf>
    <xf numFmtId="0" fontId="32" fillId="0" borderId="0" xfId="0" applyFont="1"/>
    <xf numFmtId="0" fontId="47" fillId="61" borderId="29" xfId="0" applyFont="1" applyFill="1" applyBorder="1" applyAlignment="1">
      <alignment horizontal="left"/>
    </xf>
    <xf numFmtId="0" fontId="45" fillId="61" borderId="29" xfId="0" applyFont="1" applyFill="1" applyBorder="1" applyAlignment="1">
      <alignment horizontal="left"/>
    </xf>
    <xf numFmtId="0" fontId="39" fillId="0" borderId="29" xfId="0" applyFont="1" applyBorder="1" applyAlignment="1">
      <alignment horizontal="left"/>
    </xf>
    <xf numFmtId="0" fontId="38" fillId="0" borderId="29" xfId="0" applyFont="1" applyBorder="1" applyAlignment="1">
      <alignment horizontal="left"/>
    </xf>
    <xf numFmtId="0" fontId="37" fillId="0" borderId="29" xfId="0" applyFont="1" applyBorder="1" applyAlignment="1">
      <alignment horizontal="left"/>
    </xf>
    <xf numFmtId="0" fontId="48" fillId="0" borderId="7" xfId="29" applyFont="1" applyAlignment="1">
      <alignment wrapText="1"/>
    </xf>
    <xf numFmtId="0" fontId="37" fillId="0" borderId="0" xfId="0" applyFont="1" applyAlignment="1">
      <alignment wrapText="1"/>
    </xf>
    <xf numFmtId="0" fontId="32" fillId="64" borderId="0" xfId="0" applyFont="1" applyFill="1" applyAlignment="1">
      <alignment horizontal="left" vertical="center" wrapText="1"/>
    </xf>
    <xf numFmtId="0" fontId="48" fillId="0" borderId="7" xfId="29" applyFont="1" applyAlignment="1">
      <alignment horizontal="left" wrapText="1"/>
    </xf>
    <xf numFmtId="0" fontId="50" fillId="0" borderId="0" xfId="0" applyFont="1" applyAlignment="1">
      <alignment horizontal="left" wrapText="1"/>
    </xf>
    <xf numFmtId="0" fontId="0" fillId="0" borderId="0" xfId="0" applyAlignment="1">
      <alignment horizontal="left" wrapText="1"/>
    </xf>
    <xf numFmtId="0" fontId="51" fillId="61" borderId="29" xfId="0" applyFont="1" applyFill="1" applyBorder="1" applyAlignment="1">
      <alignment horizontal="left" wrapText="1"/>
    </xf>
    <xf numFmtId="0" fontId="52" fillId="61" borderId="29" xfId="0" applyFont="1" applyFill="1" applyBorder="1" applyAlignment="1">
      <alignment horizontal="left" wrapText="1"/>
    </xf>
    <xf numFmtId="0" fontId="52" fillId="61" borderId="29" xfId="0" applyFont="1" applyFill="1" applyBorder="1" applyAlignment="1">
      <alignment wrapText="1"/>
    </xf>
    <xf numFmtId="0" fontId="54" fillId="65" borderId="29" xfId="0" applyFont="1" applyFill="1" applyBorder="1" applyAlignment="1">
      <alignment horizontal="left" wrapText="1"/>
    </xf>
    <xf numFmtId="0" fontId="55" fillId="65" borderId="29" xfId="0" applyFont="1" applyFill="1" applyBorder="1" applyAlignment="1">
      <alignment wrapText="1"/>
    </xf>
    <xf numFmtId="0" fontId="54" fillId="66" borderId="29" xfId="0" applyFont="1" applyFill="1" applyBorder="1" applyAlignment="1">
      <alignment horizontal="left" wrapText="1"/>
    </xf>
    <xf numFmtId="0" fontId="55" fillId="66" borderId="29" xfId="0" applyFont="1" applyFill="1" applyBorder="1" applyAlignment="1">
      <alignment wrapText="1"/>
    </xf>
    <xf numFmtId="0" fontId="53" fillId="0" borderId="0" xfId="0" applyFont="1" applyAlignment="1">
      <alignment wrapText="1"/>
    </xf>
    <xf numFmtId="0" fontId="39" fillId="0" borderId="0" xfId="0" applyFont="1" applyAlignment="1">
      <alignment wrapText="1"/>
    </xf>
    <xf numFmtId="0" fontId="51" fillId="61" borderId="29" xfId="0" applyFont="1" applyFill="1" applyBorder="1" applyAlignment="1">
      <alignment wrapText="1"/>
    </xf>
    <xf numFmtId="0" fontId="54" fillId="65" borderId="29" xfId="0" applyFont="1" applyFill="1" applyBorder="1" applyAlignment="1">
      <alignment wrapText="1"/>
    </xf>
    <xf numFmtId="0" fontId="54" fillId="66" borderId="29" xfId="0" applyFont="1" applyFill="1" applyBorder="1" applyAlignment="1">
      <alignment wrapText="1"/>
    </xf>
    <xf numFmtId="0" fontId="56" fillId="0" borderId="0" xfId="0" applyFont="1" applyAlignment="1">
      <alignment wrapText="1"/>
    </xf>
    <xf numFmtId="0" fontId="32" fillId="0" borderId="9" xfId="83" applyFont="1" applyBorder="1" applyAlignment="1">
      <alignment horizontal="left"/>
    </xf>
    <xf numFmtId="164" fontId="39" fillId="0" borderId="29" xfId="0" applyNumberFormat="1" applyFont="1" applyBorder="1" applyAlignment="1">
      <alignment horizontal="left"/>
    </xf>
    <xf numFmtId="164" fontId="37" fillId="0" borderId="29" xfId="0" applyNumberFormat="1" applyFont="1" applyBorder="1" applyAlignment="1">
      <alignment horizontal="left"/>
    </xf>
    <xf numFmtId="0" fontId="39" fillId="0" borderId="9" xfId="83" applyFont="1" applyBorder="1" applyAlignment="1">
      <alignment horizontal="left" wrapText="1"/>
    </xf>
    <xf numFmtId="16" fontId="32" fillId="0" borderId="9" xfId="83" applyNumberFormat="1" applyFont="1" applyBorder="1"/>
    <xf numFmtId="0" fontId="40" fillId="0" borderId="7" xfId="29" applyFont="1" applyAlignment="1">
      <alignment horizontal="left"/>
    </xf>
    <xf numFmtId="0" fontId="32" fillId="0" borderId="13" xfId="30" applyFont="1" applyBorder="1" applyAlignment="1">
      <alignment horizontal="left" vertical="center" wrapText="1"/>
    </xf>
    <xf numFmtId="0" fontId="32" fillId="0" borderId="9" xfId="30" applyFont="1" applyBorder="1" applyAlignment="1">
      <alignment horizontal="left" vertical="center" wrapText="1"/>
    </xf>
    <xf numFmtId="0" fontId="32" fillId="0" borderId="18" xfId="30" applyFont="1" applyBorder="1" applyAlignment="1">
      <alignment horizontal="left" vertical="center" wrapText="1"/>
    </xf>
    <xf numFmtId="0" fontId="32" fillId="0" borderId="13" xfId="30" applyFont="1" applyBorder="1" applyAlignment="1">
      <alignment horizontal="center" vertical="center" wrapText="1"/>
    </xf>
    <xf numFmtId="0" fontId="32" fillId="0" borderId="9" xfId="30" applyFont="1" applyBorder="1" applyAlignment="1">
      <alignment horizontal="center" vertical="center" wrapText="1"/>
    </xf>
    <xf numFmtId="0" fontId="32" fillId="0" borderId="18" xfId="30" applyFont="1" applyBorder="1" applyAlignment="1">
      <alignment horizontal="center" vertical="center" wrapText="1"/>
    </xf>
    <xf numFmtId="0" fontId="32" fillId="0" borderId="13" xfId="83" applyFont="1" applyBorder="1" applyAlignment="1">
      <alignment horizontal="left" vertical="center" wrapText="1"/>
    </xf>
    <xf numFmtId="0" fontId="32" fillId="0" borderId="9" xfId="83" applyFont="1" applyBorder="1" applyAlignment="1">
      <alignment horizontal="left" vertical="center" wrapText="1"/>
    </xf>
    <xf numFmtId="0" fontId="32" fillId="0" borderId="18" xfId="83" applyFont="1" applyBorder="1" applyAlignment="1">
      <alignment horizontal="left" vertical="center" wrapText="1"/>
    </xf>
    <xf numFmtId="0" fontId="33" fillId="0" borderId="12" xfId="30" applyFont="1" applyBorder="1" applyAlignment="1">
      <alignment horizontal="center" vertical="center" wrapText="1"/>
    </xf>
    <xf numFmtId="0" fontId="33" fillId="0" borderId="15" xfId="30" applyFont="1" applyBorder="1" applyAlignment="1">
      <alignment horizontal="center" vertical="center" wrapText="1"/>
    </xf>
    <xf numFmtId="0" fontId="33" fillId="0" borderId="17" xfId="30" applyFont="1" applyBorder="1" applyAlignment="1">
      <alignment horizontal="center" vertical="center" wrapText="1"/>
    </xf>
    <xf numFmtId="0" fontId="32" fillId="0" borderId="24" xfId="30" applyFont="1" applyBorder="1" applyAlignment="1">
      <alignment horizontal="left" vertical="center" wrapText="1"/>
    </xf>
    <xf numFmtId="0" fontId="32" fillId="0" borderId="10" xfId="30" applyFont="1" applyBorder="1" applyAlignment="1">
      <alignment horizontal="left" vertical="center" wrapText="1"/>
    </xf>
    <xf numFmtId="0" fontId="32" fillId="0" borderId="27" xfId="30" applyFont="1" applyBorder="1" applyAlignment="1">
      <alignment horizontal="left" vertical="center" wrapText="1"/>
    </xf>
    <xf numFmtId="0" fontId="32" fillId="0" borderId="24" xfId="30" applyFont="1" applyBorder="1" applyAlignment="1">
      <alignment horizontal="center" vertical="center" wrapText="1"/>
    </xf>
    <xf numFmtId="0" fontId="32" fillId="0" borderId="10" xfId="30" applyFont="1" applyBorder="1" applyAlignment="1">
      <alignment horizontal="center" vertical="center" wrapText="1"/>
    </xf>
    <xf numFmtId="0" fontId="32" fillId="0" borderId="27" xfId="30" applyFont="1" applyBorder="1" applyAlignment="1">
      <alignment horizontal="center" vertical="center" wrapText="1"/>
    </xf>
    <xf numFmtId="0" fontId="33" fillId="0" borderId="23" xfId="30" applyFont="1" applyBorder="1" applyAlignment="1">
      <alignment horizontal="center" vertical="center" wrapText="1"/>
    </xf>
    <xf numFmtId="0" fontId="33" fillId="0" borderId="25" xfId="30" applyFont="1" applyBorder="1" applyAlignment="1">
      <alignment horizontal="center" vertical="center" wrapText="1"/>
    </xf>
    <xf numFmtId="0" fontId="33" fillId="0" borderId="26" xfId="30" applyFont="1" applyBorder="1" applyAlignment="1">
      <alignment horizontal="center" vertical="center" wrapText="1"/>
    </xf>
    <xf numFmtId="16" fontId="33" fillId="0" borderId="12" xfId="30" applyNumberFormat="1" applyFont="1" applyBorder="1" applyAlignment="1">
      <alignment horizontal="center" vertical="center" wrapText="1"/>
    </xf>
    <xf numFmtId="0" fontId="49" fillId="0" borderId="7" xfId="29" applyFont="1" applyAlignment="1">
      <alignment horizontal="left" wrapText="1"/>
    </xf>
    <xf numFmtId="0" fontId="32" fillId="0" borderId="13" xfId="31" applyFont="1" applyFill="1" applyBorder="1" applyAlignment="1">
      <alignment horizontal="center" vertical="center" wrapText="1"/>
    </xf>
    <xf numFmtId="0" fontId="32" fillId="0" borderId="9" xfId="31" applyFont="1" applyFill="1" applyBorder="1" applyAlignment="1">
      <alignment horizontal="center" vertical="center" wrapText="1"/>
    </xf>
    <xf numFmtId="0" fontId="32" fillId="0" borderId="18" xfId="31" applyFont="1" applyFill="1" applyBorder="1" applyAlignment="1">
      <alignment horizontal="center" vertical="center" wrapText="1"/>
    </xf>
    <xf numFmtId="0" fontId="32" fillId="64" borderId="10" xfId="31" applyFont="1" applyFill="1" applyBorder="1" applyAlignment="1">
      <alignment horizontal="center" vertical="center" wrapText="1"/>
    </xf>
  </cellXfs>
  <cellStyles count="87">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9716C0D4-67F9-4F2A-B4B6-D0D922C65EF3}"/>
    <cellStyle name="Normal 5" xfId="84" xr:uid="{C60C4CE6-6A0C-47D7-8891-15B145299AFB}"/>
    <cellStyle name="Normal 5 2" xfId="85" xr:uid="{55B4EEC9-42FD-456A-9A30-5F0F75638B73}"/>
    <cellStyle name="Normal 5 3" xfId="86" xr:uid="{3B9E24AC-E2D4-443C-ACCE-681AF0A2B22B}"/>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Cell0 2" xfId="83" xr:uid="{E086A565-EE36-48EC-92E4-457890AEBB11}"/>
    <cellStyle name="Tri_TableHeader1" xfId="31" xr:uid="{00000000-0005-0000-0000-000047000000}"/>
    <cellStyle name="Väljund" xfId="44" builtinId="21" customBuiltin="1"/>
    <cellStyle name="Üldpealkiri" xfId="45" builtinId="15" hidden="1" customBuiltin="1"/>
  </cellStyles>
  <dxfs count="209">
    <dxf>
      <font>
        <b val="0"/>
        <i val="0"/>
        <strike val="0"/>
        <condense val="0"/>
        <extend val="0"/>
        <outline val="0"/>
        <shadow val="0"/>
        <u val="none"/>
        <vertAlign val="baseline"/>
        <sz val="10"/>
        <color auto="1"/>
        <name val="Arial"/>
        <family val="2"/>
        <charset val="186"/>
        <scheme val="none"/>
      </font>
    </dxf>
    <dxf>
      <font>
        <strike val="0"/>
        <outline val="0"/>
        <shadow val="0"/>
        <u val="none"/>
        <vertAlign val="baseline"/>
        <sz val="10"/>
        <color auto="1"/>
        <name val="Arial"/>
        <family val="2"/>
        <charset val="186"/>
        <scheme val="none"/>
      </font>
    </dxf>
    <dxf>
      <font>
        <b val="0"/>
        <i val="0"/>
        <strike val="0"/>
        <condense val="0"/>
        <extend val="0"/>
        <outline val="0"/>
        <shadow val="0"/>
        <u val="none"/>
        <vertAlign val="baseline"/>
        <sz val="10"/>
        <color auto="1"/>
        <name val="Arial"/>
        <family val="2"/>
        <charset val="186"/>
        <scheme val="none"/>
      </font>
    </dxf>
    <dxf>
      <font>
        <strike val="0"/>
        <outline val="0"/>
        <shadow val="0"/>
        <u val="none"/>
        <vertAlign val="baseline"/>
        <sz val="10"/>
        <color auto="1"/>
        <name val="Arial"/>
        <family val="2"/>
        <charset val="186"/>
        <scheme val="none"/>
      </font>
    </dxf>
    <dxf>
      <font>
        <b val="0"/>
        <i val="0"/>
        <strike val="0"/>
        <condense val="0"/>
        <extend val="0"/>
        <outline val="0"/>
        <shadow val="0"/>
        <u val="none"/>
        <vertAlign val="baseline"/>
        <sz val="10"/>
        <color auto="1"/>
        <name val="Arial"/>
        <family val="2"/>
        <charset val="186"/>
        <scheme val="none"/>
      </font>
    </dxf>
    <dxf>
      <font>
        <strike val="0"/>
        <outline val="0"/>
        <shadow val="0"/>
        <u val="none"/>
        <vertAlign val="baseline"/>
        <sz val="10"/>
        <color auto="1"/>
        <name val="Arial"/>
        <family val="2"/>
        <charset val="186"/>
        <scheme val="none"/>
      </font>
    </dxf>
    <dxf>
      <font>
        <b val="0"/>
        <i val="0"/>
        <strike val="0"/>
        <condense val="0"/>
        <extend val="0"/>
        <outline val="0"/>
        <shadow val="0"/>
        <u val="none"/>
        <vertAlign val="baseline"/>
        <sz val="10"/>
        <color auto="1"/>
        <name val="Arial"/>
        <family val="2"/>
        <charset val="186"/>
        <scheme val="none"/>
      </font>
    </dxf>
    <dxf>
      <font>
        <strike val="0"/>
        <outline val="0"/>
        <shadow val="0"/>
        <u val="none"/>
        <vertAlign val="baseline"/>
        <sz val="10"/>
        <color auto="1"/>
        <name val="Arial"/>
        <family val="2"/>
        <charset val="186"/>
        <scheme val="none"/>
      </font>
    </dxf>
    <dxf>
      <font>
        <b val="0"/>
        <i val="0"/>
        <strike val="0"/>
        <condense val="0"/>
        <extend val="0"/>
        <outline val="0"/>
        <shadow val="0"/>
        <u val="none"/>
        <vertAlign val="baseline"/>
        <sz val="10"/>
        <color auto="1"/>
        <name val="Arial"/>
        <family val="2"/>
        <charset val="186"/>
        <scheme val="none"/>
      </font>
      <alignment horizontal="left" vertical="bottom" textRotation="0" wrapText="0" indent="0" justifyLastLine="0" shrinkToFit="0" readingOrder="0"/>
    </dxf>
    <dxf>
      <font>
        <strike val="0"/>
        <outline val="0"/>
        <shadow val="0"/>
        <u val="none"/>
        <vertAlign val="baseline"/>
        <sz val="10"/>
        <color auto="1"/>
        <name val="Arial"/>
        <family val="2"/>
        <charset val="186"/>
        <scheme val="none"/>
      </font>
      <alignment horizontal="left" vertical="bottom" textRotation="0" wrapText="0" indent="0" justifyLastLine="0" shrinkToFit="0" readingOrder="0"/>
    </dxf>
    <dxf>
      <font>
        <strike val="0"/>
        <outline val="0"/>
        <shadow val="0"/>
        <u val="none"/>
        <vertAlign val="baseline"/>
        <sz val="10"/>
        <color auto="1"/>
        <name val="Arial"/>
        <family val="2"/>
        <charset val="186"/>
        <scheme val="none"/>
      </font>
    </dxf>
    <dxf>
      <font>
        <b val="0"/>
        <i val="0"/>
        <strike val="0"/>
        <condense val="0"/>
        <extend val="0"/>
        <outline val="0"/>
        <shadow val="0"/>
        <u val="none"/>
        <vertAlign val="baseline"/>
        <sz val="10"/>
        <color auto="1"/>
        <name val="Arial"/>
        <family val="2"/>
        <charset val="186"/>
        <scheme val="none"/>
      </font>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208"/>
      <tableStyleElement type="headerRow" dxfId="207"/>
      <tableStyleElement type="totalRow" dxfId="206"/>
      <tableStyleElement type="firstColumn" dxfId="205"/>
      <tableStyleElement type="lastColumn" dxfId="204"/>
      <tableStyleElement type="secondRowStripe" dxfId="203"/>
      <tableStyleElement type="secondColumnStripe" dxfId="202"/>
    </tableStyle>
    <tableStyle name="E_Table2_Green" pivot="0" count="7" xr9:uid="{00000000-0011-0000-FFFF-FFFF01000000}">
      <tableStyleElement type="wholeTable" dxfId="201"/>
      <tableStyleElement type="headerRow" dxfId="200"/>
      <tableStyleElement type="totalRow" dxfId="199"/>
      <tableStyleElement type="firstColumn" dxfId="198"/>
      <tableStyleElement type="lastColumn" dxfId="197"/>
      <tableStyleElement type="secondRowStripe" dxfId="196"/>
      <tableStyleElement type="secondColumnStripe" dxfId="195"/>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E7F7FD"/>
      <color rgb="FF005861"/>
      <color rgb="FFFFCCCC"/>
      <color rgb="FFCCFFCC"/>
      <color rgb="FFFFECDD"/>
      <color rgb="FFB6D69A"/>
      <color rgb="FFF9B8AD"/>
      <color rgb="FFF69583"/>
      <color rgb="FFD9BC33"/>
      <color rgb="FFB495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22/11/relationships/FeaturePropertyBag" Target="featurePropertyBag/featurePropertyBag.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C7A4D5D8-60F0-4116-99A6-1E2F07B951CD}"/>
            </a:ext>
          </a:extLst>
        </xdr:cNvPr>
        <xdr:cNvSpPr txBox="1"/>
      </xdr:nvSpPr>
      <xdr:spPr>
        <a:xfrm>
          <a:off x="449035" y="88445"/>
          <a:ext cx="7417254" cy="11524114"/>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463665</xdr:colOff>
      <xdr:row>0</xdr:row>
      <xdr:rowOff>105569</xdr:rowOff>
    </xdr:from>
    <xdr:to>
      <xdr:col>12</xdr:col>
      <xdr:colOff>520815</xdr:colOff>
      <xdr:row>4</xdr:row>
      <xdr:rowOff>136048</xdr:rowOff>
    </xdr:to>
    <xdr:grpSp>
      <xdr:nvGrpSpPr>
        <xdr:cNvPr id="3" name="Group 8">
          <a:extLst>
            <a:ext uri="{FF2B5EF4-FFF2-40B4-BE49-F238E27FC236}">
              <a16:creationId xmlns:a16="http://schemas.microsoft.com/office/drawing/2014/main" id="{6A80B0C3-F8A5-451A-93AF-AADD7C4A79DB}"/>
            </a:ext>
          </a:extLst>
        </xdr:cNvPr>
        <xdr:cNvGrpSpPr/>
      </xdr:nvGrpSpPr>
      <xdr:grpSpPr>
        <a:xfrm>
          <a:off x="463665" y="105569"/>
          <a:ext cx="7078436" cy="683622"/>
          <a:chOff x="0" y="0"/>
          <a:chExt cx="6451600" cy="661035"/>
        </a:xfrm>
      </xdr:grpSpPr>
      <xdr:sp macro="" textlink="">
        <xdr:nvSpPr>
          <xdr:cNvPr id="4" name="Rectangle 9">
            <a:extLst>
              <a:ext uri="{FF2B5EF4-FFF2-40B4-BE49-F238E27FC236}">
                <a16:creationId xmlns:a16="http://schemas.microsoft.com/office/drawing/2014/main" id="{A71CA5B3-6A01-5100-4A54-526D8CDA3D73}"/>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CCAC025E-C23A-56FC-4413-C1EC610C06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FCAE7524-E1D6-4DF1-8401-D4A029130D5B}"/>
            </a:ext>
          </a:extLst>
        </xdr:cNvPr>
        <xdr:cNvPicPr/>
      </xdr:nvPicPr>
      <xdr:blipFill>
        <a:blip xmlns:r="http://schemas.openxmlformats.org/officeDocument/2006/relationships" r:embed="rId1"/>
        <a:srcRect/>
        <a:stretch>
          <a:fillRect/>
        </a:stretch>
      </xdr:blipFill>
      <xdr:spPr>
        <a:xfrm>
          <a:off x="874034" y="10417786"/>
          <a:ext cx="687613" cy="393657"/>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458B33DE-7071-49F1-B6A7-EC05E6FC18AA}"/>
            </a:ext>
          </a:extLst>
        </xdr:cNvPr>
        <xdr:cNvSpPr txBox="1"/>
      </xdr:nvSpPr>
      <xdr:spPr>
        <a:xfrm>
          <a:off x="954882" y="2226469"/>
          <a:ext cx="6523831" cy="238124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465818</xdr:colOff>
      <xdr:row>68</xdr:row>
      <xdr:rowOff>143668</xdr:rowOff>
    </xdr:from>
    <xdr:to>
      <xdr:col>12</xdr:col>
      <xdr:colOff>541111</xdr:colOff>
      <xdr:row>73</xdr:row>
      <xdr:rowOff>2606</xdr:rowOff>
    </xdr:to>
    <xdr:grpSp>
      <xdr:nvGrpSpPr>
        <xdr:cNvPr id="8" name="Group 21">
          <a:extLst>
            <a:ext uri="{FF2B5EF4-FFF2-40B4-BE49-F238E27FC236}">
              <a16:creationId xmlns:a16="http://schemas.microsoft.com/office/drawing/2014/main" id="{EF35CB87-E042-490D-BD60-1404BB006010}"/>
            </a:ext>
          </a:extLst>
        </xdr:cNvPr>
        <xdr:cNvGrpSpPr/>
      </xdr:nvGrpSpPr>
      <xdr:grpSpPr>
        <a:xfrm flipV="1">
          <a:off x="465818" y="11247097"/>
          <a:ext cx="7096579" cy="675366"/>
          <a:chOff x="0" y="0"/>
          <a:chExt cx="6451600" cy="661035"/>
        </a:xfrm>
      </xdr:grpSpPr>
      <xdr:sp macro="" textlink="">
        <xdr:nvSpPr>
          <xdr:cNvPr id="9" name="Rectangle 22">
            <a:extLst>
              <a:ext uri="{FF2B5EF4-FFF2-40B4-BE49-F238E27FC236}">
                <a16:creationId xmlns:a16="http://schemas.microsoft.com/office/drawing/2014/main" id="{BB82B428-866B-7A44-BA9E-C6F0E1C97396}"/>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0" name="Freeform 4">
            <a:extLst>
              <a:ext uri="{FF2B5EF4-FFF2-40B4-BE49-F238E27FC236}">
                <a16:creationId xmlns:a16="http://schemas.microsoft.com/office/drawing/2014/main" id="{32DD3BD5-82E4-77C0-E32C-86EB79595C9A}"/>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1" name="Pilt 10">
          <a:extLst>
            <a:ext uri="{FF2B5EF4-FFF2-40B4-BE49-F238E27FC236}">
              <a16:creationId xmlns:a16="http://schemas.microsoft.com/office/drawing/2014/main" id="{6771FE21-88FB-4E27-8003-4361D33723FD}"/>
            </a:ext>
          </a:extLst>
        </xdr:cNvPr>
        <xdr:cNvPicPr>
          <a:picLocks noChangeAspect="1"/>
        </xdr:cNvPicPr>
      </xdr:nvPicPr>
      <xdr:blipFill>
        <a:blip xmlns:r="http://schemas.openxmlformats.org/officeDocument/2006/relationships" r:embed="rId2"/>
        <a:stretch>
          <a:fillRect/>
        </a:stretch>
      </xdr:blipFill>
      <xdr:spPr>
        <a:xfrm>
          <a:off x="525659" y="718192"/>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2" name="Pilt 11">
          <a:extLst>
            <a:ext uri="{FF2B5EF4-FFF2-40B4-BE49-F238E27FC236}">
              <a16:creationId xmlns:a16="http://schemas.microsoft.com/office/drawing/2014/main" id="{C5A313D7-C637-42BA-AEA1-EB84427DF7F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824302" y="1072230"/>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3" name="Rectangle 12">
          <a:extLst>
            <a:ext uri="{FF2B5EF4-FFF2-40B4-BE49-F238E27FC236}">
              <a16:creationId xmlns:a16="http://schemas.microsoft.com/office/drawing/2014/main" id="{5AAC1D3D-F439-4C82-8A96-DA4939F55A5B}"/>
            </a:ext>
          </a:extLst>
        </xdr:cNvPr>
        <xdr:cNvSpPr/>
      </xdr:nvSpPr>
      <xdr:spPr>
        <a:xfrm>
          <a:off x="1613467" y="10436565"/>
          <a:ext cx="5889964" cy="56084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25664</xdr:colOff>
      <xdr:row>11</xdr:row>
      <xdr:rowOff>36044</xdr:rowOff>
    </xdr:to>
    <xdr:pic>
      <xdr:nvPicPr>
        <xdr:cNvPr id="14" name="Pilt 13">
          <a:extLst>
            <a:ext uri="{FF2B5EF4-FFF2-40B4-BE49-F238E27FC236}">
              <a16:creationId xmlns:a16="http://schemas.microsoft.com/office/drawing/2014/main" id="{4885F5A6-F825-4F74-9D99-E0FBDBD91F1F}"/>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874809" y="813700"/>
          <a:ext cx="2678905" cy="9876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503463</xdr:colOff>
      <xdr:row>27</xdr:row>
      <xdr:rowOff>27216</xdr:rowOff>
    </xdr:from>
    <xdr:ext cx="7102929" cy="1959428"/>
    <xdr:sp macro="" textlink="Üldinfo!C6">
      <xdr:nvSpPr>
        <xdr:cNvPr id="15" name="TextBox 14">
          <a:extLst>
            <a:ext uri="{FF2B5EF4-FFF2-40B4-BE49-F238E27FC236}">
              <a16:creationId xmlns:a16="http://schemas.microsoft.com/office/drawing/2014/main" id="{4C361D48-5425-4A3D-8298-3064C45C6FBE}"/>
            </a:ext>
          </a:extLst>
        </xdr:cNvPr>
        <xdr:cNvSpPr txBox="1"/>
      </xdr:nvSpPr>
      <xdr:spPr>
        <a:xfrm>
          <a:off x="503463" y="4435930"/>
          <a:ext cx="7102929" cy="1959428"/>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ED5092A1-6613-4CD6-9264-B4DBE0CC82EA}" type="TxLink">
            <a:rPr lang="en-US" sz="3200" b="0" i="0" u="none" strike="noStrike">
              <a:solidFill>
                <a:srgbClr val="000000"/>
              </a:solidFill>
              <a:latin typeface="Montserrat SemiBold" panose="00000700000000000000" pitchFamily="2" charset="-70"/>
              <a:cs typeface="Arial"/>
            </a:rPr>
            <a:pPr algn="ctr"/>
            <a:t>Seruküla metsise püsielupaik</a:t>
          </a:fld>
          <a:endParaRPr lang="et-EE" sz="6600">
            <a:solidFill>
              <a:schemeClr val="tx1"/>
            </a:solidFill>
            <a:latin typeface="Montserrat SemiBold" panose="00000700000000000000" pitchFamily="2" charset="-70"/>
          </a:endParaRPr>
        </a:p>
      </xdr:txBody>
    </xdr:sp>
    <xdr:clientData/>
  </xdr:oneCellAnchor>
  <xdr:oneCellAnchor>
    <xdr:from>
      <xdr:col>3</xdr:col>
      <xdr:colOff>353787</xdr:colOff>
      <xdr:row>39</xdr:row>
      <xdr:rowOff>40823</xdr:rowOff>
    </xdr:from>
    <xdr:ext cx="3911600" cy="373757"/>
    <xdr:sp macro="" textlink="Üldinfo!C26">
      <xdr:nvSpPr>
        <xdr:cNvPr id="16" name="TextBox 15">
          <a:extLst>
            <a:ext uri="{FF2B5EF4-FFF2-40B4-BE49-F238E27FC236}">
              <a16:creationId xmlns:a16="http://schemas.microsoft.com/office/drawing/2014/main" id="{88904DA4-CD1C-4EFD-BF45-8D209B3E158E}"/>
            </a:ext>
          </a:extLst>
        </xdr:cNvPr>
        <xdr:cNvSpPr txBox="1"/>
      </xdr:nvSpPr>
      <xdr:spPr>
        <a:xfrm>
          <a:off x="2109108" y="6408966"/>
          <a:ext cx="3911600"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69AC3AF-5EDF-4DB1-AF8F-F9D3F4F5E114}"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3</xdr:col>
      <xdr:colOff>340180</xdr:colOff>
      <xdr:row>41</xdr:row>
      <xdr:rowOff>54429</xdr:rowOff>
    </xdr:from>
    <xdr:ext cx="3905250" cy="373757"/>
    <xdr:sp macro="" textlink="Üldinfo!C25">
      <xdr:nvSpPr>
        <xdr:cNvPr id="17" name="TextBox 16">
          <a:extLst>
            <a:ext uri="{FF2B5EF4-FFF2-40B4-BE49-F238E27FC236}">
              <a16:creationId xmlns:a16="http://schemas.microsoft.com/office/drawing/2014/main" id="{C8E68785-A5D7-4761-9ACF-3773756083D0}"/>
            </a:ext>
          </a:extLst>
        </xdr:cNvPr>
        <xdr:cNvSpPr txBox="1"/>
      </xdr:nvSpPr>
      <xdr:spPr>
        <a:xfrm>
          <a:off x="2095501" y="6749143"/>
          <a:ext cx="3905250"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8371370D-911A-4175-9986-634069AC30E9}" type="TxLink">
            <a:rPr lang="en-US" sz="1800" b="0" i="0" u="none" strike="noStrike">
              <a:solidFill>
                <a:srgbClr val="000000"/>
              </a:solidFill>
              <a:latin typeface="Montserrat SemiBold" panose="00000700000000000000" pitchFamily="2" charset="-70"/>
              <a:cs typeface="Arial"/>
            </a:rPr>
            <a:pPr algn="ctr"/>
            <a:t>Kirsi Loide</a:t>
          </a:fld>
          <a:endParaRPr lang="et-EE" sz="32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1500187</xdr:colOff>
      <xdr:row>45</xdr:row>
      <xdr:rowOff>95249</xdr:rowOff>
    </xdr:from>
    <xdr:to>
      <xdr:col>5</xdr:col>
      <xdr:colOff>1976436</xdr:colOff>
      <xdr:row>55</xdr:row>
      <xdr:rowOff>119061</xdr:rowOff>
    </xdr:to>
    <xdr:sp macro="[0]!GenereeriPDF" textlink="">
      <xdr:nvSpPr>
        <xdr:cNvPr id="2" name="Ristkülik 1">
          <a:extLst>
            <a:ext uri="{FF2B5EF4-FFF2-40B4-BE49-F238E27FC236}">
              <a16:creationId xmlns:a16="http://schemas.microsoft.com/office/drawing/2014/main" id="{CC181CE0-75F9-4DFD-98AA-2BB624127C69}"/>
            </a:ext>
          </a:extLst>
        </xdr:cNvPr>
        <xdr:cNvSpPr/>
      </xdr:nvSpPr>
      <xdr:spPr>
        <a:xfrm>
          <a:off x="1500187" y="48982312"/>
          <a:ext cx="13311187" cy="1690687"/>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C9909D54-47B5-4D5A-81BD-6E84D57DCE48}"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79DBD89-0981-41A4-A5B1-BFEF7C35165F}" name="Tabel1" displayName="Tabel1" ref="A1:E20" totalsRowCount="1" headerRowDxfId="11" dataDxfId="10">
  <autoFilter ref="A1:E19" xr:uid="{679DBD89-0981-41A4-A5B1-BFEF7C35165F}"/>
  <tableColumns count="5">
    <tableColumn id="1" xr3:uid="{A23BFDAD-4846-4FDE-B488-13A52C07E79B}" name="Küsimuse nr" dataDxfId="9" totalsRowDxfId="8"/>
    <tableColumn id="2" xr3:uid="{BBB7B314-5F0A-41BA-A68B-4E9D434CD2D1}" name="Valdkond" dataDxfId="7" totalsRowDxfId="6"/>
    <tableColumn id="3" xr3:uid="{DC1660A2-D05E-4640-9D56-180F16AB875F}" name="Küsimus" dataDxfId="5" totalsRowDxfId="4"/>
    <tableColumn id="4" xr3:uid="{5558E216-ED86-4AE4-8536-8FF0B087CC88}" name="Max skoor" totalsRowFunction="custom" dataDxfId="3" totalsRowDxfId="2">
      <totalsRowFormula>SUM(Tabel1[Max skoor])</totalsRowFormula>
    </tableColumn>
    <tableColumn id="5" xr3:uid="{A5708BA2-11FC-491B-B81C-14B72896D3A6}" name="Hindamise skoor" totalsRowFunction="custom" dataDxfId="1" totalsRowDxfId="0">
      <totalsRowFormula>SUM(Tabel1[Hindamise skoor])</totalsRowFormula>
    </tableColumn>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95" dT="2025-04-30T07:11:19.93" personId="{C9909D54-47B5-4D5A-81BD-6E84D57DCE48}" id="{12EC7DFF-92EB-4337-9F10-E037B4AD5449}">
    <text xml:space="preserve">See peaks olema kirjutatav, ise lisatav </text>
  </threadedComment>
  <threadedComment ref="F117" dT="2025-04-30T07:13:00.38" personId="{C9909D54-47B5-4D5A-81BD-6E84D57DCE48}" id="{0153BDAF-683A-4088-BD67-CEA15F4FD457}">
    <text xml:space="preserve">Siin on nüüd koht, kus JAH valimisel peaks ka sisu kirjutama. </text>
  </threadedComment>
  <threadedComment ref="F124" dT="2025-04-30T07:09:06.19" personId="{C9909D54-47B5-4D5A-81BD-6E84D57DCE48}" id="{18901320-096C-4483-9735-F93494A296D7}">
    <text>Siin peaks olema võimalik kirjutada, mis see muu on</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F56EB-7C39-4552-8BB6-3BEE528C233C}">
  <sheetPr codeName="Leht7"/>
  <dimension ref="Q3:S144"/>
  <sheetViews>
    <sheetView zoomScale="70" zoomScaleNormal="70" workbookViewId="0">
      <selection activeCell="N41" sqref="N41"/>
    </sheetView>
  </sheetViews>
  <sheetFormatPr defaultColWidth="8.7109375" defaultRowHeight="12.75" x14ac:dyDescent="0.25"/>
  <cols>
    <col min="1" max="16384" width="8.7109375" style="24"/>
  </cols>
  <sheetData>
    <row r="3" s="24" customFormat="1" x14ac:dyDescent="0.25"/>
    <row r="4" s="24" customFormat="1" x14ac:dyDescent="0.25"/>
    <row r="5" s="24" customFormat="1" x14ac:dyDescent="0.25"/>
    <row r="6" s="24" customFormat="1" x14ac:dyDescent="0.25"/>
    <row r="7" s="24" customFormat="1" x14ac:dyDescent="0.25"/>
    <row r="8" s="24" customFormat="1" x14ac:dyDescent="0.25"/>
    <row r="9" s="24" customFormat="1" x14ac:dyDescent="0.25"/>
    <row r="10" s="24" customFormat="1" x14ac:dyDescent="0.25"/>
    <row r="11" s="24" customFormat="1" x14ac:dyDescent="0.25"/>
    <row r="12" s="24" customFormat="1" x14ac:dyDescent="0.25"/>
    <row r="13" s="24" customFormat="1" x14ac:dyDescent="0.25"/>
    <row r="14" s="24" customFormat="1" x14ac:dyDescent="0.25"/>
    <row r="15" s="24" customFormat="1" x14ac:dyDescent="0.25"/>
    <row r="16" s="24" customFormat="1" x14ac:dyDescent="0.25"/>
    <row r="17" s="24" customFormat="1" x14ac:dyDescent="0.25"/>
    <row r="18" s="24" customFormat="1" x14ac:dyDescent="0.25"/>
    <row r="19" s="24" customFormat="1" x14ac:dyDescent="0.25"/>
    <row r="20" s="24" customFormat="1" x14ac:dyDescent="0.25"/>
    <row r="21" s="24" customFormat="1" x14ac:dyDescent="0.25"/>
    <row r="22" s="24" customFormat="1" x14ac:dyDescent="0.25"/>
    <row r="23" s="24" customFormat="1" x14ac:dyDescent="0.25"/>
    <row r="24" s="24" customFormat="1" x14ac:dyDescent="0.25"/>
    <row r="25" s="24" customFormat="1" x14ac:dyDescent="0.25"/>
    <row r="26" s="24" customFormat="1" x14ac:dyDescent="0.25"/>
    <row r="27" s="24" customFormat="1" x14ac:dyDescent="0.25"/>
    <row r="28" s="24" customFormat="1" x14ac:dyDescent="0.25"/>
    <row r="30" s="24" customFormat="1" x14ac:dyDescent="0.25"/>
    <row r="31" s="24" customFormat="1" x14ac:dyDescent="0.25"/>
    <row r="32" s="24" customFormat="1" x14ac:dyDescent="0.25"/>
    <row r="37" spans="19:19" x14ac:dyDescent="0.25">
      <c r="S37"/>
    </row>
    <row r="62" spans="17:17" x14ac:dyDescent="0.25">
      <c r="Q62"/>
    </row>
    <row r="65" s="24" customFormat="1" x14ac:dyDescent="0.25"/>
    <row r="66" s="24" customFormat="1" x14ac:dyDescent="0.25"/>
    <row r="67" s="24" customFormat="1" x14ac:dyDescent="0.25"/>
    <row r="68" s="24" customFormat="1" x14ac:dyDescent="0.25"/>
    <row r="69" s="24" customFormat="1" x14ac:dyDescent="0.25"/>
    <row r="70" s="24" customFormat="1" x14ac:dyDescent="0.25"/>
    <row r="71" s="24" customFormat="1" x14ac:dyDescent="0.25"/>
    <row r="72" s="24" customFormat="1" x14ac:dyDescent="0.25"/>
    <row r="73" s="24" customFormat="1" x14ac:dyDescent="0.25"/>
    <row r="74" s="24" customFormat="1" x14ac:dyDescent="0.25"/>
    <row r="75" s="24" customFormat="1" x14ac:dyDescent="0.25"/>
    <row r="76" s="24" customFormat="1" x14ac:dyDescent="0.25"/>
    <row r="77" s="24" customFormat="1" x14ac:dyDescent="0.25"/>
    <row r="78" s="24" customFormat="1" x14ac:dyDescent="0.25"/>
    <row r="79" s="24" customFormat="1" x14ac:dyDescent="0.25"/>
    <row r="80" s="24" customFormat="1" x14ac:dyDescent="0.25"/>
    <row r="81" s="24" customFormat="1" x14ac:dyDescent="0.25"/>
    <row r="82" s="24" customFormat="1" x14ac:dyDescent="0.25"/>
    <row r="83" s="24" customFormat="1" x14ac:dyDescent="0.25"/>
    <row r="85" s="24" customFormat="1" x14ac:dyDescent="0.25"/>
    <row r="86" s="24" customFormat="1" x14ac:dyDescent="0.25"/>
    <row r="87" s="24" customFormat="1" x14ac:dyDescent="0.25"/>
    <row r="88" s="24" customFormat="1" x14ac:dyDescent="0.25"/>
    <row r="89" s="24" customFormat="1" x14ac:dyDescent="0.25"/>
    <row r="90" s="24" customFormat="1" x14ac:dyDescent="0.25"/>
    <row r="91" s="24" customFormat="1" x14ac:dyDescent="0.25"/>
    <row r="92" s="24" customFormat="1" x14ac:dyDescent="0.25"/>
    <row r="93" s="24" customFormat="1" x14ac:dyDescent="0.25"/>
    <row r="94" s="24" customFormat="1" x14ac:dyDescent="0.25"/>
    <row r="95" s="24" customFormat="1" x14ac:dyDescent="0.25"/>
    <row r="96" s="24" customFormat="1" x14ac:dyDescent="0.25"/>
    <row r="97" s="24" customFormat="1" x14ac:dyDescent="0.25"/>
    <row r="98" s="24" customFormat="1" x14ac:dyDescent="0.25"/>
    <row r="99" s="24" customFormat="1" x14ac:dyDescent="0.25"/>
    <row r="100" s="24" customFormat="1" x14ac:dyDescent="0.25"/>
    <row r="102" s="24" customFormat="1" x14ac:dyDescent="0.25"/>
    <row r="103" s="24" customFormat="1" x14ac:dyDescent="0.25"/>
    <row r="104" s="24" customFormat="1" x14ac:dyDescent="0.25"/>
    <row r="105" s="24" customFormat="1" x14ac:dyDescent="0.25"/>
    <row r="106" s="24" customFormat="1" x14ac:dyDescent="0.25"/>
    <row r="107" s="24" customFormat="1" x14ac:dyDescent="0.25"/>
    <row r="108" s="24" customFormat="1" x14ac:dyDescent="0.25"/>
    <row r="109" s="24" customFormat="1" x14ac:dyDescent="0.25"/>
    <row r="110" s="24" customFormat="1" x14ac:dyDescent="0.25"/>
    <row r="111" s="24" customFormat="1" x14ac:dyDescent="0.25"/>
    <row r="112" s="24" customFormat="1" x14ac:dyDescent="0.25"/>
    <row r="113" s="24" customFormat="1" x14ac:dyDescent="0.25"/>
    <row r="114" s="24" customFormat="1" x14ac:dyDescent="0.25"/>
    <row r="115" s="24" customFormat="1" x14ac:dyDescent="0.25"/>
    <row r="116" s="24" customFormat="1" x14ac:dyDescent="0.25"/>
    <row r="117" s="24" customFormat="1" x14ac:dyDescent="0.25"/>
    <row r="118" s="24" customFormat="1" x14ac:dyDescent="0.25"/>
    <row r="119" s="24" customFormat="1" x14ac:dyDescent="0.25"/>
    <row r="120" s="24" customFormat="1" x14ac:dyDescent="0.25"/>
    <row r="121" s="24" customFormat="1" x14ac:dyDescent="0.25"/>
    <row r="122" s="24" customFormat="1" x14ac:dyDescent="0.25"/>
    <row r="123" s="24" customFormat="1" x14ac:dyDescent="0.25"/>
    <row r="124" s="24" customFormat="1" x14ac:dyDescent="0.25"/>
    <row r="125" s="24" customFormat="1" x14ac:dyDescent="0.25"/>
    <row r="126" s="24" customFormat="1" x14ac:dyDescent="0.25"/>
    <row r="127" s="24" customFormat="1" x14ac:dyDescent="0.25"/>
    <row r="128" s="24" customFormat="1" x14ac:dyDescent="0.25"/>
    <row r="129" s="24" customFormat="1" x14ac:dyDescent="0.25"/>
    <row r="130" s="24" customFormat="1" x14ac:dyDescent="0.25"/>
    <row r="131" s="24" customFormat="1" x14ac:dyDescent="0.25"/>
    <row r="132" s="24" customFormat="1" x14ac:dyDescent="0.25"/>
    <row r="133" s="24" customFormat="1" x14ac:dyDescent="0.25"/>
    <row r="134" s="24" customFormat="1" x14ac:dyDescent="0.25"/>
    <row r="135" s="24" customFormat="1" x14ac:dyDescent="0.25"/>
    <row r="136" s="24" customFormat="1" x14ac:dyDescent="0.25"/>
    <row r="137" s="24" customFormat="1" x14ac:dyDescent="0.25"/>
    <row r="138" s="24" customFormat="1" x14ac:dyDescent="0.25"/>
    <row r="139" s="24" customFormat="1" x14ac:dyDescent="0.25"/>
    <row r="140" s="24" customFormat="1" x14ac:dyDescent="0.25"/>
    <row r="141" s="24" customFormat="1" x14ac:dyDescent="0.25"/>
    <row r="142" s="24" customFormat="1" x14ac:dyDescent="0.25"/>
    <row r="143" s="24" customFormat="1" x14ac:dyDescent="0.25"/>
    <row r="144" s="24"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38"/>
  <sheetViews>
    <sheetView showGridLines="0" zoomScaleNormal="100" workbookViewId="0">
      <selection activeCell="C8" sqref="C8"/>
    </sheetView>
  </sheetViews>
  <sheetFormatPr defaultRowHeight="12.75" x14ac:dyDescent="0.25"/>
  <cols>
    <col min="2" max="2" width="32.5703125" customWidth="1"/>
    <col min="3" max="3" width="118.42578125" customWidth="1"/>
  </cols>
  <sheetData>
    <row r="3" spans="2:3" ht="28.5" thickBot="1" x14ac:dyDescent="0.55000000000000004">
      <c r="B3" s="138" t="s">
        <v>21</v>
      </c>
      <c r="C3" s="138"/>
    </row>
    <row r="4" spans="2:3" ht="13.5" thickTop="1" x14ac:dyDescent="0.25"/>
    <row r="6" spans="2:3" ht="16.5" x14ac:dyDescent="0.25">
      <c r="B6" s="100" t="s">
        <v>19</v>
      </c>
      <c r="C6" s="100" t="s">
        <v>20</v>
      </c>
    </row>
    <row r="7" spans="2:3" ht="16.5" x14ac:dyDescent="0.25">
      <c r="B7" s="103" t="s">
        <v>18</v>
      </c>
      <c r="C7" s="101" t="s">
        <v>97</v>
      </c>
    </row>
    <row r="8" spans="2:3" ht="16.5" x14ac:dyDescent="0.25">
      <c r="B8" s="103" t="s">
        <v>22</v>
      </c>
      <c r="C8" s="101" t="s">
        <v>98</v>
      </c>
    </row>
    <row r="9" spans="2:3" ht="33" x14ac:dyDescent="0.25">
      <c r="B9" s="103" t="s">
        <v>99</v>
      </c>
      <c r="C9" s="101" t="s">
        <v>100</v>
      </c>
    </row>
    <row r="10" spans="2:3" ht="66" x14ac:dyDescent="0.25">
      <c r="B10" s="103" t="s">
        <v>23</v>
      </c>
      <c r="C10" s="101" t="s">
        <v>143</v>
      </c>
    </row>
    <row r="11" spans="2:3" ht="33" x14ac:dyDescent="0.25">
      <c r="B11" s="103" t="s">
        <v>24</v>
      </c>
      <c r="C11" s="101" t="s">
        <v>25</v>
      </c>
    </row>
    <row r="12" spans="2:3" ht="33" x14ac:dyDescent="0.25">
      <c r="B12" s="103" t="s">
        <v>101</v>
      </c>
      <c r="C12" s="101" t="s">
        <v>102</v>
      </c>
    </row>
    <row r="13" spans="2:3" ht="231" x14ac:dyDescent="0.25">
      <c r="B13" s="103" t="s">
        <v>26</v>
      </c>
      <c r="C13" s="101" t="s">
        <v>220</v>
      </c>
    </row>
    <row r="14" spans="2:3" ht="33" x14ac:dyDescent="0.25">
      <c r="B14" s="103" t="s">
        <v>103</v>
      </c>
      <c r="C14" s="101" t="s">
        <v>27</v>
      </c>
    </row>
    <row r="15" spans="2:3" ht="33" x14ac:dyDescent="0.25">
      <c r="B15" s="103" t="s">
        <v>104</v>
      </c>
      <c r="C15" s="101" t="s">
        <v>28</v>
      </c>
    </row>
    <row r="16" spans="2:3" ht="66" x14ac:dyDescent="0.25">
      <c r="B16" s="103" t="s">
        <v>218</v>
      </c>
      <c r="C16" s="101" t="s">
        <v>219</v>
      </c>
    </row>
    <row r="17" spans="2:3" x14ac:dyDescent="0.25">
      <c r="B17" s="2"/>
      <c r="C17" s="2"/>
    </row>
    <row r="18" spans="2:3" ht="16.5" x14ac:dyDescent="0.25">
      <c r="B18" s="100" t="s">
        <v>105</v>
      </c>
      <c r="C18" s="100" t="s">
        <v>20</v>
      </c>
    </row>
    <row r="19" spans="2:3" ht="16.5" x14ac:dyDescent="0.25">
      <c r="B19" s="101" t="s">
        <v>106</v>
      </c>
      <c r="C19" s="102" t="s">
        <v>107</v>
      </c>
    </row>
    <row r="20" spans="2:3" ht="16.5" x14ac:dyDescent="0.25">
      <c r="B20" s="102" t="s">
        <v>108</v>
      </c>
      <c r="C20" s="102" t="s">
        <v>109</v>
      </c>
    </row>
    <row r="21" spans="2:3" ht="33" x14ac:dyDescent="0.25">
      <c r="B21" s="102" t="s">
        <v>110</v>
      </c>
      <c r="C21" s="102" t="s">
        <v>111</v>
      </c>
    </row>
    <row r="22" spans="2:3" ht="16.5" x14ac:dyDescent="0.25">
      <c r="B22" s="102" t="s">
        <v>112</v>
      </c>
      <c r="C22" s="102" t="s">
        <v>113</v>
      </c>
    </row>
    <row r="23" spans="2:3" ht="16.5" x14ac:dyDescent="0.25">
      <c r="B23" s="102" t="s">
        <v>114</v>
      </c>
      <c r="C23" s="102" t="s">
        <v>115</v>
      </c>
    </row>
    <row r="24" spans="2:3" ht="16.5" x14ac:dyDescent="0.25">
      <c r="B24" s="102" t="s">
        <v>116</v>
      </c>
      <c r="C24" s="102" t="s">
        <v>117</v>
      </c>
    </row>
    <row r="25" spans="2:3" ht="16.5" x14ac:dyDescent="0.25">
      <c r="B25" s="102" t="s">
        <v>118</v>
      </c>
      <c r="C25" s="102" t="s">
        <v>119</v>
      </c>
    </row>
    <row r="26" spans="2:3" ht="16.5" x14ac:dyDescent="0.25">
      <c r="B26" s="102" t="s">
        <v>120</v>
      </c>
      <c r="C26" s="102" t="s">
        <v>121</v>
      </c>
    </row>
    <row r="27" spans="2:3" ht="33" x14ac:dyDescent="0.25">
      <c r="B27" s="102" t="s">
        <v>122</v>
      </c>
      <c r="C27" s="102" t="s">
        <v>123</v>
      </c>
    </row>
    <row r="28" spans="2:3" ht="33" x14ac:dyDescent="0.25">
      <c r="B28" s="102" t="s">
        <v>124</v>
      </c>
      <c r="C28" s="102" t="s">
        <v>125</v>
      </c>
    </row>
    <row r="29" spans="2:3" ht="16.5" x14ac:dyDescent="0.25">
      <c r="B29" s="102" t="s">
        <v>126</v>
      </c>
      <c r="C29" s="102" t="s">
        <v>127</v>
      </c>
    </row>
    <row r="30" spans="2:3" ht="16.5" x14ac:dyDescent="0.25">
      <c r="B30" s="102" t="s">
        <v>128</v>
      </c>
      <c r="C30" s="102" t="s">
        <v>129</v>
      </c>
    </row>
    <row r="31" spans="2:3" ht="16.5" x14ac:dyDescent="0.25">
      <c r="B31" s="102" t="s">
        <v>130</v>
      </c>
      <c r="C31" s="102" t="s">
        <v>131</v>
      </c>
    </row>
    <row r="32" spans="2:3" ht="16.5" x14ac:dyDescent="0.25">
      <c r="B32" s="102" t="s">
        <v>132</v>
      </c>
      <c r="C32" s="102"/>
    </row>
    <row r="34" spans="2:3" ht="33" x14ac:dyDescent="0.25">
      <c r="B34" s="100" t="s">
        <v>177</v>
      </c>
      <c r="C34" s="100" t="s">
        <v>20</v>
      </c>
    </row>
    <row r="35" spans="2:3" ht="16.5" x14ac:dyDescent="0.25">
      <c r="B35" s="101" t="s">
        <v>178</v>
      </c>
      <c r="C35" s="102" t="s">
        <v>179</v>
      </c>
    </row>
    <row r="36" spans="2:3" ht="16.5" x14ac:dyDescent="0.25">
      <c r="B36" s="102" t="s">
        <v>180</v>
      </c>
      <c r="C36" s="102" t="s">
        <v>181</v>
      </c>
    </row>
    <row r="37" spans="2:3" ht="16.5" x14ac:dyDescent="0.25">
      <c r="B37" s="102" t="s">
        <v>183</v>
      </c>
      <c r="C37" s="102" t="s">
        <v>182</v>
      </c>
    </row>
    <row r="38" spans="2:3" ht="16.5" x14ac:dyDescent="0.25">
      <c r="B38" s="102" t="s">
        <v>185</v>
      </c>
      <c r="C38" s="102" t="s">
        <v>184</v>
      </c>
    </row>
  </sheetData>
  <mergeCells count="1">
    <mergeCell ref="B3:C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C28"/>
  <sheetViews>
    <sheetView showGridLines="0" tabSelected="1" topLeftCell="A3" zoomScaleNormal="100" workbookViewId="0">
      <selection activeCell="C28" sqref="C28"/>
    </sheetView>
  </sheetViews>
  <sheetFormatPr defaultColWidth="9" defaultRowHeight="12.75" x14ac:dyDescent="0.25"/>
  <cols>
    <col min="1" max="1" width="9" customWidth="1"/>
    <col min="2" max="2" width="50.85546875" customWidth="1"/>
    <col min="3" max="3" width="61" customWidth="1"/>
  </cols>
  <sheetData>
    <row r="3" spans="2:3" ht="19.5" thickBot="1" x14ac:dyDescent="0.4">
      <c r="B3" s="104" t="s">
        <v>7</v>
      </c>
      <c r="C3" s="1"/>
    </row>
    <row r="4" spans="2:3" ht="13.5" thickTop="1" x14ac:dyDescent="0.25"/>
    <row r="5" spans="2:3" ht="13.5" x14ac:dyDescent="0.25">
      <c r="B5" s="105" t="s">
        <v>0</v>
      </c>
      <c r="C5" s="105" t="s">
        <v>11</v>
      </c>
    </row>
    <row r="6" spans="2:3" ht="13.5" x14ac:dyDescent="0.25">
      <c r="B6" s="3" t="s">
        <v>71</v>
      </c>
      <c r="C6" s="136" t="s">
        <v>235</v>
      </c>
    </row>
    <row r="7" spans="2:3" ht="13.5" x14ac:dyDescent="0.25">
      <c r="B7" s="3" t="s">
        <v>12</v>
      </c>
      <c r="C7" s="4" t="s">
        <v>236</v>
      </c>
    </row>
    <row r="8" spans="2:3" ht="13.5" x14ac:dyDescent="0.25">
      <c r="B8" s="3" t="s">
        <v>73</v>
      </c>
      <c r="C8" s="4" t="s">
        <v>237</v>
      </c>
    </row>
    <row r="9" spans="2:3" ht="13.5" x14ac:dyDescent="0.25">
      <c r="B9" s="3" t="s">
        <v>3</v>
      </c>
      <c r="C9" s="4">
        <v>2010</v>
      </c>
    </row>
    <row r="10" spans="2:3" ht="13.5" x14ac:dyDescent="0.25">
      <c r="B10" s="3" t="s">
        <v>4</v>
      </c>
      <c r="C10" s="4" t="s">
        <v>238</v>
      </c>
    </row>
    <row r="11" spans="2:3" ht="13.5" x14ac:dyDescent="0.25">
      <c r="B11" s="3" t="s">
        <v>13</v>
      </c>
      <c r="C11" s="4" t="s">
        <v>239</v>
      </c>
    </row>
    <row r="12" spans="2:3" ht="13.5" x14ac:dyDescent="0.25">
      <c r="B12" s="3" t="s">
        <v>14</v>
      </c>
      <c r="C12" s="4" t="s">
        <v>240</v>
      </c>
    </row>
    <row r="13" spans="2:3" ht="13.5" x14ac:dyDescent="0.25">
      <c r="B13" s="6" t="s">
        <v>187</v>
      </c>
      <c r="C13" s="4" t="s">
        <v>241</v>
      </c>
    </row>
    <row r="14" spans="2:3" ht="13.5" x14ac:dyDescent="0.25">
      <c r="B14" s="3" t="s">
        <v>74</v>
      </c>
      <c r="C14" s="4" t="s">
        <v>242</v>
      </c>
    </row>
    <row r="15" spans="2:3" ht="13.5" x14ac:dyDescent="0.25">
      <c r="B15" s="3" t="s">
        <v>188</v>
      </c>
      <c r="C15" s="4" t="s">
        <v>243</v>
      </c>
    </row>
    <row r="16" spans="2:3" ht="13.5" x14ac:dyDescent="0.25">
      <c r="B16" s="3" t="s">
        <v>189</v>
      </c>
      <c r="C16" s="4" t="s">
        <v>244</v>
      </c>
    </row>
    <row r="17" spans="2:3" ht="13.5" x14ac:dyDescent="0.25">
      <c r="B17" s="3" t="s">
        <v>75</v>
      </c>
      <c r="C17" s="4" t="s">
        <v>245</v>
      </c>
    </row>
    <row r="18" spans="2:3" ht="13.5" x14ac:dyDescent="0.25">
      <c r="B18" s="6" t="s">
        <v>76</v>
      </c>
      <c r="C18" s="4" t="s">
        <v>246</v>
      </c>
    </row>
    <row r="19" spans="2:3" ht="41.25" customHeight="1" x14ac:dyDescent="0.25">
      <c r="B19" s="3" t="s">
        <v>156</v>
      </c>
      <c r="C19" s="4" t="s">
        <v>247</v>
      </c>
    </row>
    <row r="20" spans="2:3" ht="39" x14ac:dyDescent="0.25">
      <c r="B20" s="3" t="s">
        <v>155</v>
      </c>
      <c r="C20" s="4" t="s">
        <v>248</v>
      </c>
    </row>
    <row r="21" spans="2:3" ht="13.5" x14ac:dyDescent="0.25">
      <c r="B21" s="3" t="s">
        <v>166</v>
      </c>
      <c r="C21" s="4" t="s">
        <v>249</v>
      </c>
    </row>
    <row r="22" spans="2:3" ht="13.5" x14ac:dyDescent="0.25">
      <c r="B22" s="3" t="s">
        <v>17</v>
      </c>
      <c r="C22" s="4" t="s">
        <v>250</v>
      </c>
    </row>
    <row r="23" spans="2:3" ht="13.5" x14ac:dyDescent="0.25">
      <c r="B23" s="3" t="s">
        <v>137</v>
      </c>
      <c r="C23" s="4" t="s">
        <v>251</v>
      </c>
    </row>
    <row r="24" spans="2:3" ht="13.5" x14ac:dyDescent="0.25">
      <c r="B24" s="3" t="s">
        <v>167</v>
      </c>
      <c r="C24" s="5" t="s">
        <v>252</v>
      </c>
    </row>
    <row r="25" spans="2:3" ht="13.5" x14ac:dyDescent="0.25">
      <c r="B25" s="3" t="s">
        <v>15</v>
      </c>
      <c r="C25" s="6" t="s">
        <v>253</v>
      </c>
    </row>
    <row r="26" spans="2:3" ht="13.5" x14ac:dyDescent="0.25">
      <c r="B26" s="3" t="s">
        <v>5</v>
      </c>
      <c r="C26" s="133">
        <f ca="1">YEAR(TODAY())</f>
        <v>2026</v>
      </c>
    </row>
    <row r="27" spans="2:3" ht="39" x14ac:dyDescent="0.25">
      <c r="B27" s="3" t="s">
        <v>207</v>
      </c>
      <c r="C27" s="137" t="s">
        <v>281</v>
      </c>
    </row>
    <row r="28" spans="2:3" ht="13.5" x14ac:dyDescent="0.25">
      <c r="B28" s="3" t="s">
        <v>6</v>
      </c>
      <c r="C28" s="6" t="s">
        <v>254</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4FB71-F9D9-4D1F-A9AB-CFEFF1111D93}">
  <sheetPr codeName="Leht4"/>
  <dimension ref="A1:AEQ245"/>
  <sheetViews>
    <sheetView showGridLines="0" zoomScale="70" zoomScaleNormal="70" workbookViewId="0">
      <pane xSplit="3" ySplit="1" topLeftCell="D105" activePane="bottomRight" state="frozen"/>
      <selection pane="topRight" activeCell="D1" sqref="D1"/>
      <selection pane="bottomLeft" activeCell="A2" sqref="A2"/>
      <selection pane="bottomRight" activeCell="I126" sqref="I126"/>
    </sheetView>
  </sheetViews>
  <sheetFormatPr defaultColWidth="9" defaultRowHeight="12.75" x14ac:dyDescent="0.25"/>
  <cols>
    <col min="1" max="1" width="11.140625" style="10" customWidth="1"/>
    <col min="2" max="2" width="14.140625" style="10" bestFit="1" customWidth="1"/>
    <col min="3" max="3" width="36.28515625" style="10" customWidth="1"/>
    <col min="4" max="4" width="95.7109375" style="10" customWidth="1"/>
    <col min="5" max="5" width="18.140625" style="26" customWidth="1"/>
    <col min="6" max="6" width="41.42578125" style="10" customWidth="1"/>
    <col min="7" max="7" width="21.140625" style="26" customWidth="1"/>
    <col min="8" max="8" width="35.7109375" style="32" customWidth="1"/>
    <col min="9" max="9" width="25.42578125" style="26" customWidth="1"/>
    <col min="10" max="10" width="26" style="10" customWidth="1"/>
    <col min="11" max="16384" width="9" style="10"/>
  </cols>
  <sheetData>
    <row r="1" spans="1:10" s="9" customFormat="1" ht="76.5" x14ac:dyDescent="0.25">
      <c r="A1" s="12" t="s">
        <v>9</v>
      </c>
      <c r="B1" s="12" t="s">
        <v>8</v>
      </c>
      <c r="C1" s="12" t="s">
        <v>0</v>
      </c>
      <c r="D1" s="12" t="s">
        <v>1</v>
      </c>
      <c r="E1" s="12" t="s">
        <v>2</v>
      </c>
      <c r="F1" s="12" t="s">
        <v>151</v>
      </c>
      <c r="G1" s="12" t="s">
        <v>10</v>
      </c>
      <c r="H1" s="29" t="s">
        <v>199</v>
      </c>
      <c r="I1" s="13" t="s">
        <v>16</v>
      </c>
      <c r="J1" s="13" t="s">
        <v>175</v>
      </c>
    </row>
    <row r="2" spans="1:10" ht="25.5" x14ac:dyDescent="0.25">
      <c r="A2" s="157">
        <v>0</v>
      </c>
      <c r="B2" s="139" t="s">
        <v>39</v>
      </c>
      <c r="C2" s="139" t="s">
        <v>138</v>
      </c>
      <c r="D2" s="145" t="s">
        <v>159</v>
      </c>
      <c r="E2" s="142" t="s">
        <v>55</v>
      </c>
      <c r="F2" s="35" t="s">
        <v>44</v>
      </c>
      <c r="G2" s="54">
        <v>1</v>
      </c>
      <c r="H2" s="79" t="b">
        <v>0</v>
      </c>
      <c r="I2" s="162"/>
      <c r="J2" s="80"/>
    </row>
    <row r="3" spans="1:10" ht="51" x14ac:dyDescent="0.25">
      <c r="A3" s="158"/>
      <c r="B3" s="140"/>
      <c r="C3" s="140"/>
      <c r="D3" s="146"/>
      <c r="E3" s="143"/>
      <c r="F3" s="20" t="s">
        <v>72</v>
      </c>
      <c r="G3" s="14">
        <v>1</v>
      </c>
      <c r="H3" s="28" t="b">
        <v>0</v>
      </c>
      <c r="I3" s="163"/>
      <c r="J3" s="81"/>
    </row>
    <row r="4" spans="1:10" ht="38.25" x14ac:dyDescent="0.25">
      <c r="A4" s="158"/>
      <c r="B4" s="140"/>
      <c r="C4" s="140"/>
      <c r="D4" s="146"/>
      <c r="E4" s="143"/>
      <c r="F4" s="20" t="s">
        <v>45</v>
      </c>
      <c r="G4" s="14">
        <v>2</v>
      </c>
      <c r="H4" s="28" t="b">
        <v>0</v>
      </c>
      <c r="I4" s="163"/>
      <c r="J4" s="81"/>
    </row>
    <row r="5" spans="1:10" ht="38.25" x14ac:dyDescent="0.25">
      <c r="A5" s="158"/>
      <c r="B5" s="140"/>
      <c r="C5" s="140"/>
      <c r="D5" s="146"/>
      <c r="E5" s="143"/>
      <c r="F5" s="20" t="s">
        <v>46</v>
      </c>
      <c r="G5" s="14">
        <v>2</v>
      </c>
      <c r="H5" s="28" t="b">
        <v>0</v>
      </c>
      <c r="I5" s="163"/>
      <c r="J5" s="81"/>
    </row>
    <row r="6" spans="1:10" ht="38.25" x14ac:dyDescent="0.25">
      <c r="A6" s="158"/>
      <c r="B6" s="140"/>
      <c r="C6" s="140"/>
      <c r="D6" s="146"/>
      <c r="E6" s="143"/>
      <c r="F6" s="7" t="s">
        <v>85</v>
      </c>
      <c r="G6" s="14">
        <v>2</v>
      </c>
      <c r="H6" s="28" t="b">
        <v>0</v>
      </c>
      <c r="I6" s="163"/>
      <c r="J6" s="81"/>
    </row>
    <row r="7" spans="1:10" ht="57" customHeight="1" x14ac:dyDescent="0.25">
      <c r="A7" s="159"/>
      <c r="B7" s="141"/>
      <c r="C7" s="141"/>
      <c r="D7" s="147"/>
      <c r="E7" s="144"/>
      <c r="F7" s="71" t="s">
        <v>47</v>
      </c>
      <c r="G7" s="55">
        <v>3</v>
      </c>
      <c r="H7" s="82" t="b">
        <v>1</v>
      </c>
      <c r="I7" s="164" t="s">
        <v>257</v>
      </c>
      <c r="J7" s="83" t="s">
        <v>255</v>
      </c>
    </row>
    <row r="8" spans="1:10" ht="57" customHeight="1" x14ac:dyDescent="0.25">
      <c r="A8" s="93">
        <v>1</v>
      </c>
      <c r="B8" s="94"/>
      <c r="C8" s="95" t="s">
        <v>214</v>
      </c>
      <c r="D8" s="116"/>
      <c r="E8" s="96"/>
      <c r="F8" s="95" t="s">
        <v>215</v>
      </c>
      <c r="G8" s="97"/>
      <c r="H8" s="98">
        <v>1</v>
      </c>
      <c r="I8" s="165" t="s">
        <v>256</v>
      </c>
      <c r="J8" s="99"/>
    </row>
    <row r="9" spans="1:10" ht="33.75" customHeight="1" x14ac:dyDescent="0.25">
      <c r="A9" s="148" t="s">
        <v>29</v>
      </c>
      <c r="B9" s="139" t="s">
        <v>144</v>
      </c>
      <c r="C9" s="139" t="s">
        <v>147</v>
      </c>
      <c r="D9" s="139" t="s">
        <v>216</v>
      </c>
      <c r="E9" s="142" t="s">
        <v>55</v>
      </c>
      <c r="F9" s="35" t="s">
        <v>86</v>
      </c>
      <c r="G9" s="54">
        <v>0</v>
      </c>
      <c r="H9" s="70" t="b">
        <v>0</v>
      </c>
      <c r="I9" s="36"/>
      <c r="J9" s="63"/>
    </row>
    <row r="10" spans="1:10" ht="33.75" customHeight="1" x14ac:dyDescent="0.25">
      <c r="A10" s="149"/>
      <c r="B10" s="140"/>
      <c r="C10" s="140"/>
      <c r="D10" s="140"/>
      <c r="E10" s="143"/>
      <c r="F10" s="7" t="s">
        <v>41</v>
      </c>
      <c r="G10" s="14">
        <v>2</v>
      </c>
      <c r="H10" s="30" t="b">
        <v>0</v>
      </c>
      <c r="I10" s="8"/>
      <c r="J10" s="64"/>
    </row>
    <row r="11" spans="1:10" ht="33.75" customHeight="1" x14ac:dyDescent="0.25">
      <c r="A11" s="150"/>
      <c r="B11" s="141"/>
      <c r="C11" s="141"/>
      <c r="D11" s="141"/>
      <c r="E11" s="144"/>
      <c r="F11" s="41" t="s">
        <v>42</v>
      </c>
      <c r="G11" s="55">
        <v>3</v>
      </c>
      <c r="H11" s="65" t="b">
        <v>1</v>
      </c>
      <c r="I11" s="42" t="s">
        <v>257</v>
      </c>
      <c r="J11" s="66" t="s">
        <v>258</v>
      </c>
    </row>
    <row r="12" spans="1:10" ht="28.5" hidden="1" customHeight="1" x14ac:dyDescent="0.25">
      <c r="A12" s="148" t="s">
        <v>29</v>
      </c>
      <c r="B12" s="139" t="s">
        <v>144</v>
      </c>
      <c r="C12" s="139" t="s">
        <v>147</v>
      </c>
      <c r="D12" s="139" t="s">
        <v>216</v>
      </c>
      <c r="E12" s="142" t="s">
        <v>55</v>
      </c>
      <c r="F12" s="35" t="s">
        <v>86</v>
      </c>
      <c r="G12" s="54">
        <v>0</v>
      </c>
      <c r="H12" s="70" t="b">
        <v>0</v>
      </c>
      <c r="I12" s="36"/>
      <c r="J12" s="63"/>
    </row>
    <row r="13" spans="1:10" ht="28.5" hidden="1" customHeight="1" x14ac:dyDescent="0.25">
      <c r="A13" s="149"/>
      <c r="B13" s="140"/>
      <c r="C13" s="140"/>
      <c r="D13" s="140"/>
      <c r="E13" s="143"/>
      <c r="F13" s="7" t="s">
        <v>41</v>
      </c>
      <c r="G13" s="14">
        <v>2</v>
      </c>
      <c r="H13" s="30" t="b">
        <v>0</v>
      </c>
      <c r="I13" s="8"/>
      <c r="J13" s="64"/>
    </row>
    <row r="14" spans="1:10" ht="28.5" hidden="1" customHeight="1" x14ac:dyDescent="0.25">
      <c r="A14" s="150"/>
      <c r="B14" s="141"/>
      <c r="C14" s="141"/>
      <c r="D14" s="141"/>
      <c r="E14" s="144"/>
      <c r="F14" s="41" t="s">
        <v>42</v>
      </c>
      <c r="G14" s="55">
        <v>3</v>
      </c>
      <c r="H14" s="65" t="b">
        <v>0</v>
      </c>
      <c r="I14" s="42"/>
      <c r="J14" s="66"/>
    </row>
    <row r="15" spans="1:10" ht="33" hidden="1" customHeight="1" x14ac:dyDescent="0.25">
      <c r="A15" s="148" t="s">
        <v>29</v>
      </c>
      <c r="B15" s="139" t="s">
        <v>144</v>
      </c>
      <c r="C15" s="139" t="s">
        <v>147</v>
      </c>
      <c r="D15" s="139" t="s">
        <v>216</v>
      </c>
      <c r="E15" s="142" t="s">
        <v>55</v>
      </c>
      <c r="F15" s="35" t="s">
        <v>86</v>
      </c>
      <c r="G15" s="54">
        <v>0</v>
      </c>
      <c r="H15" s="70" t="b">
        <v>0</v>
      </c>
      <c r="I15" s="36"/>
      <c r="J15" s="63"/>
    </row>
    <row r="16" spans="1:10" ht="33" hidden="1" customHeight="1" x14ac:dyDescent="0.25">
      <c r="A16" s="149"/>
      <c r="B16" s="140"/>
      <c r="C16" s="140"/>
      <c r="D16" s="140"/>
      <c r="E16" s="143"/>
      <c r="F16" s="7" t="s">
        <v>41</v>
      </c>
      <c r="G16" s="14">
        <v>2</v>
      </c>
      <c r="H16" s="30" t="b">
        <v>0</v>
      </c>
      <c r="I16" s="8"/>
      <c r="J16" s="64"/>
    </row>
    <row r="17" spans="1:10" ht="33" hidden="1" customHeight="1" x14ac:dyDescent="0.25">
      <c r="A17" s="150"/>
      <c r="B17" s="141"/>
      <c r="C17" s="141"/>
      <c r="D17" s="141"/>
      <c r="E17" s="144"/>
      <c r="F17" s="41" t="s">
        <v>42</v>
      </c>
      <c r="G17" s="55">
        <v>3</v>
      </c>
      <c r="H17" s="65" t="b">
        <v>0</v>
      </c>
      <c r="I17" s="42"/>
      <c r="J17" s="66"/>
    </row>
    <row r="18" spans="1:10" ht="27.75" hidden="1" customHeight="1" x14ac:dyDescent="0.25">
      <c r="A18" s="148" t="s">
        <v>29</v>
      </c>
      <c r="B18" s="139" t="s">
        <v>144</v>
      </c>
      <c r="C18" s="139" t="s">
        <v>147</v>
      </c>
      <c r="D18" s="139" t="s">
        <v>216</v>
      </c>
      <c r="E18" s="142" t="s">
        <v>55</v>
      </c>
      <c r="F18" s="35" t="s">
        <v>86</v>
      </c>
      <c r="G18" s="54">
        <v>0</v>
      </c>
      <c r="H18" s="70" t="b">
        <v>0</v>
      </c>
      <c r="I18" s="36"/>
      <c r="J18" s="63"/>
    </row>
    <row r="19" spans="1:10" ht="27.75" hidden="1" customHeight="1" x14ac:dyDescent="0.25">
      <c r="A19" s="149"/>
      <c r="B19" s="140"/>
      <c r="C19" s="140"/>
      <c r="D19" s="140"/>
      <c r="E19" s="143"/>
      <c r="F19" s="7" t="s">
        <v>41</v>
      </c>
      <c r="G19" s="14">
        <v>2</v>
      </c>
      <c r="H19" s="30" t="b">
        <v>0</v>
      </c>
      <c r="I19" s="8"/>
      <c r="J19" s="64"/>
    </row>
    <row r="20" spans="1:10" ht="27.75" hidden="1" customHeight="1" x14ac:dyDescent="0.25">
      <c r="A20" s="150"/>
      <c r="B20" s="141"/>
      <c r="C20" s="141"/>
      <c r="D20" s="141"/>
      <c r="E20" s="144"/>
      <c r="F20" s="41" t="s">
        <v>42</v>
      </c>
      <c r="G20" s="55">
        <v>3</v>
      </c>
      <c r="H20" s="65" t="b">
        <v>0</v>
      </c>
      <c r="I20" s="42"/>
      <c r="J20" s="66"/>
    </row>
    <row r="21" spans="1:10" ht="38.25" hidden="1" customHeight="1" x14ac:dyDescent="0.25">
      <c r="A21" s="148" t="s">
        <v>29</v>
      </c>
      <c r="B21" s="139" t="s">
        <v>144</v>
      </c>
      <c r="C21" s="139" t="s">
        <v>147</v>
      </c>
      <c r="D21" s="139" t="s">
        <v>216</v>
      </c>
      <c r="E21" s="142" t="s">
        <v>55</v>
      </c>
      <c r="F21" s="35" t="s">
        <v>86</v>
      </c>
      <c r="G21" s="54">
        <v>0</v>
      </c>
      <c r="H21" s="70" t="b">
        <v>0</v>
      </c>
      <c r="I21" s="36"/>
      <c r="J21" s="63"/>
    </row>
    <row r="22" spans="1:10" ht="38.25" hidden="1" customHeight="1" x14ac:dyDescent="0.25">
      <c r="A22" s="149"/>
      <c r="B22" s="140"/>
      <c r="C22" s="140"/>
      <c r="D22" s="140"/>
      <c r="E22" s="143"/>
      <c r="F22" s="7" t="s">
        <v>41</v>
      </c>
      <c r="G22" s="14">
        <v>2</v>
      </c>
      <c r="H22" s="30" t="b">
        <v>0</v>
      </c>
      <c r="I22" s="8"/>
      <c r="J22" s="64"/>
    </row>
    <row r="23" spans="1:10" ht="38.25" hidden="1" customHeight="1" x14ac:dyDescent="0.25">
      <c r="A23" s="150"/>
      <c r="B23" s="141"/>
      <c r="C23" s="141"/>
      <c r="D23" s="141"/>
      <c r="E23" s="144"/>
      <c r="F23" s="41" t="s">
        <v>42</v>
      </c>
      <c r="G23" s="55">
        <v>3</v>
      </c>
      <c r="H23" s="65" t="b">
        <v>0</v>
      </c>
      <c r="I23" s="42"/>
      <c r="J23" s="66"/>
    </row>
    <row r="24" spans="1:10" ht="35.25" hidden="1" customHeight="1" x14ac:dyDescent="0.25">
      <c r="A24" s="148" t="s">
        <v>29</v>
      </c>
      <c r="B24" s="139" t="s">
        <v>144</v>
      </c>
      <c r="C24" s="139" t="s">
        <v>147</v>
      </c>
      <c r="D24" s="139" t="s">
        <v>216</v>
      </c>
      <c r="E24" s="142" t="s">
        <v>55</v>
      </c>
      <c r="F24" s="35" t="s">
        <v>86</v>
      </c>
      <c r="G24" s="54">
        <v>0</v>
      </c>
      <c r="H24" s="70" t="b">
        <v>0</v>
      </c>
      <c r="I24" s="36"/>
      <c r="J24" s="63"/>
    </row>
    <row r="25" spans="1:10" ht="35.25" hidden="1" customHeight="1" x14ac:dyDescent="0.25">
      <c r="A25" s="149"/>
      <c r="B25" s="140"/>
      <c r="C25" s="140"/>
      <c r="D25" s="140"/>
      <c r="E25" s="143"/>
      <c r="F25" s="7" t="s">
        <v>41</v>
      </c>
      <c r="G25" s="14">
        <v>2</v>
      </c>
      <c r="H25" s="30" t="b">
        <v>0</v>
      </c>
      <c r="I25" s="8"/>
      <c r="J25" s="64"/>
    </row>
    <row r="26" spans="1:10" ht="35.25" hidden="1" customHeight="1" x14ac:dyDescent="0.25">
      <c r="A26" s="150"/>
      <c r="B26" s="141"/>
      <c r="C26" s="141"/>
      <c r="D26" s="141"/>
      <c r="E26" s="144"/>
      <c r="F26" s="41" t="s">
        <v>42</v>
      </c>
      <c r="G26" s="55">
        <v>3</v>
      </c>
      <c r="H26" s="65" t="b">
        <v>0</v>
      </c>
      <c r="I26" s="42"/>
      <c r="J26" s="66"/>
    </row>
    <row r="27" spans="1:10" ht="33.75" hidden="1" customHeight="1" x14ac:dyDescent="0.25">
      <c r="A27" s="148" t="s">
        <v>29</v>
      </c>
      <c r="B27" s="139" t="s">
        <v>144</v>
      </c>
      <c r="C27" s="139" t="s">
        <v>147</v>
      </c>
      <c r="D27" s="139" t="s">
        <v>216</v>
      </c>
      <c r="E27" s="142" t="s">
        <v>55</v>
      </c>
      <c r="F27" s="35" t="s">
        <v>86</v>
      </c>
      <c r="G27" s="54">
        <v>0</v>
      </c>
      <c r="H27" s="70" t="b">
        <v>0</v>
      </c>
      <c r="I27" s="36"/>
      <c r="J27" s="63"/>
    </row>
    <row r="28" spans="1:10" ht="33.75" hidden="1" customHeight="1" x14ac:dyDescent="0.25">
      <c r="A28" s="149"/>
      <c r="B28" s="140"/>
      <c r="C28" s="140"/>
      <c r="D28" s="140"/>
      <c r="E28" s="143"/>
      <c r="F28" s="7" t="s">
        <v>41</v>
      </c>
      <c r="G28" s="14">
        <v>2</v>
      </c>
      <c r="H28" s="30" t="b">
        <v>0</v>
      </c>
      <c r="I28" s="8"/>
      <c r="J28" s="64"/>
    </row>
    <row r="29" spans="1:10" ht="33.75" hidden="1" customHeight="1" x14ac:dyDescent="0.25">
      <c r="A29" s="150"/>
      <c r="B29" s="141"/>
      <c r="C29" s="141"/>
      <c r="D29" s="141"/>
      <c r="E29" s="144"/>
      <c r="F29" s="41" t="s">
        <v>42</v>
      </c>
      <c r="G29" s="55">
        <v>3</v>
      </c>
      <c r="H29" s="65" t="b">
        <v>0</v>
      </c>
      <c r="I29" s="42"/>
      <c r="J29" s="66"/>
    </row>
    <row r="30" spans="1:10" ht="32.25" hidden="1" customHeight="1" x14ac:dyDescent="0.25">
      <c r="A30" s="148" t="s">
        <v>29</v>
      </c>
      <c r="B30" s="139" t="s">
        <v>144</v>
      </c>
      <c r="C30" s="139" t="s">
        <v>147</v>
      </c>
      <c r="D30" s="139" t="s">
        <v>216</v>
      </c>
      <c r="E30" s="142" t="s">
        <v>55</v>
      </c>
      <c r="F30" s="35" t="s">
        <v>86</v>
      </c>
      <c r="G30" s="54">
        <v>0</v>
      </c>
      <c r="H30" s="70" t="b">
        <v>0</v>
      </c>
      <c r="I30" s="36"/>
      <c r="J30" s="63"/>
    </row>
    <row r="31" spans="1:10" ht="32.25" hidden="1" customHeight="1" x14ac:dyDescent="0.25">
      <c r="A31" s="149"/>
      <c r="B31" s="140"/>
      <c r="C31" s="140"/>
      <c r="D31" s="140"/>
      <c r="E31" s="143"/>
      <c r="F31" s="7" t="s">
        <v>41</v>
      </c>
      <c r="G31" s="14">
        <v>2</v>
      </c>
      <c r="H31" s="30" t="b">
        <v>0</v>
      </c>
      <c r="I31" s="8"/>
      <c r="J31" s="64"/>
    </row>
    <row r="32" spans="1:10" ht="32.25" hidden="1" customHeight="1" x14ac:dyDescent="0.25">
      <c r="A32" s="150"/>
      <c r="B32" s="141"/>
      <c r="C32" s="141"/>
      <c r="D32" s="141"/>
      <c r="E32" s="144"/>
      <c r="F32" s="41" t="s">
        <v>42</v>
      </c>
      <c r="G32" s="55">
        <v>3</v>
      </c>
      <c r="H32" s="65" t="b">
        <v>0</v>
      </c>
      <c r="I32" s="42"/>
      <c r="J32" s="66"/>
    </row>
    <row r="33" spans="1:10" ht="31.5" hidden="1" customHeight="1" x14ac:dyDescent="0.25">
      <c r="A33" s="148" t="s">
        <v>29</v>
      </c>
      <c r="B33" s="139" t="s">
        <v>144</v>
      </c>
      <c r="C33" s="139" t="s">
        <v>147</v>
      </c>
      <c r="D33" s="139" t="s">
        <v>216</v>
      </c>
      <c r="E33" s="142" t="s">
        <v>55</v>
      </c>
      <c r="F33" s="35" t="s">
        <v>86</v>
      </c>
      <c r="G33" s="54">
        <v>0</v>
      </c>
      <c r="H33" s="70" t="b">
        <v>0</v>
      </c>
      <c r="I33" s="36"/>
      <c r="J33" s="63"/>
    </row>
    <row r="34" spans="1:10" ht="31.5" hidden="1" customHeight="1" x14ac:dyDescent="0.25">
      <c r="A34" s="149"/>
      <c r="B34" s="140"/>
      <c r="C34" s="140"/>
      <c r="D34" s="140"/>
      <c r="E34" s="143"/>
      <c r="F34" s="7" t="s">
        <v>41</v>
      </c>
      <c r="G34" s="14">
        <v>2</v>
      </c>
      <c r="H34" s="30" t="b">
        <v>0</v>
      </c>
      <c r="I34" s="8"/>
      <c r="J34" s="64"/>
    </row>
    <row r="35" spans="1:10" ht="31.5" hidden="1" customHeight="1" x14ac:dyDescent="0.25">
      <c r="A35" s="150"/>
      <c r="B35" s="141"/>
      <c r="C35" s="141"/>
      <c r="D35" s="141"/>
      <c r="E35" s="144"/>
      <c r="F35" s="41" t="s">
        <v>42</v>
      </c>
      <c r="G35" s="55">
        <v>3</v>
      </c>
      <c r="H35" s="65" t="b">
        <v>0</v>
      </c>
      <c r="I35" s="42"/>
      <c r="J35" s="66"/>
    </row>
    <row r="36" spans="1:10" ht="27.75" hidden="1" customHeight="1" x14ac:dyDescent="0.25">
      <c r="A36" s="148" t="s">
        <v>29</v>
      </c>
      <c r="B36" s="139" t="s">
        <v>144</v>
      </c>
      <c r="C36" s="139" t="s">
        <v>147</v>
      </c>
      <c r="D36" s="139" t="s">
        <v>216</v>
      </c>
      <c r="E36" s="142" t="s">
        <v>55</v>
      </c>
      <c r="F36" s="35" t="s">
        <v>86</v>
      </c>
      <c r="G36" s="54">
        <v>0</v>
      </c>
      <c r="H36" s="70" t="b">
        <v>0</v>
      </c>
      <c r="I36" s="36"/>
      <c r="J36" s="63"/>
    </row>
    <row r="37" spans="1:10" ht="27.75" hidden="1" customHeight="1" x14ac:dyDescent="0.25">
      <c r="A37" s="149"/>
      <c r="B37" s="140"/>
      <c r="C37" s="140"/>
      <c r="D37" s="140"/>
      <c r="E37" s="143"/>
      <c r="F37" s="7" t="s">
        <v>41</v>
      </c>
      <c r="G37" s="14">
        <v>2</v>
      </c>
      <c r="H37" s="30" t="b">
        <v>0</v>
      </c>
      <c r="I37" s="8"/>
      <c r="J37" s="64"/>
    </row>
    <row r="38" spans="1:10" ht="27.75" hidden="1" customHeight="1" x14ac:dyDescent="0.25">
      <c r="A38" s="150"/>
      <c r="B38" s="141"/>
      <c r="C38" s="141"/>
      <c r="D38" s="141"/>
      <c r="E38" s="144"/>
      <c r="F38" s="41" t="s">
        <v>42</v>
      </c>
      <c r="G38" s="55">
        <v>3</v>
      </c>
      <c r="H38" s="65" t="b">
        <v>0</v>
      </c>
      <c r="I38" s="42"/>
      <c r="J38" s="66"/>
    </row>
    <row r="39" spans="1:10" ht="32.25" hidden="1" customHeight="1" x14ac:dyDescent="0.25">
      <c r="A39" s="148" t="s">
        <v>29</v>
      </c>
      <c r="B39" s="139" t="s">
        <v>144</v>
      </c>
      <c r="C39" s="139" t="s">
        <v>147</v>
      </c>
      <c r="D39" s="139" t="s">
        <v>216</v>
      </c>
      <c r="E39" s="142" t="s">
        <v>55</v>
      </c>
      <c r="F39" s="35" t="s">
        <v>86</v>
      </c>
      <c r="G39" s="54">
        <v>0</v>
      </c>
      <c r="H39" s="70" t="b">
        <v>0</v>
      </c>
      <c r="I39" s="36"/>
      <c r="J39" s="63"/>
    </row>
    <row r="40" spans="1:10" ht="29.25" hidden="1" customHeight="1" x14ac:dyDescent="0.25">
      <c r="A40" s="149"/>
      <c r="B40" s="140"/>
      <c r="C40" s="140"/>
      <c r="D40" s="140"/>
      <c r="E40" s="143"/>
      <c r="F40" s="7" t="s">
        <v>41</v>
      </c>
      <c r="G40" s="14">
        <v>2</v>
      </c>
      <c r="H40" s="30" t="b">
        <v>0</v>
      </c>
      <c r="I40" s="8"/>
      <c r="J40" s="64"/>
    </row>
    <row r="41" spans="1:10" ht="39" hidden="1" customHeight="1" x14ac:dyDescent="0.25">
      <c r="A41" s="150"/>
      <c r="B41" s="141"/>
      <c r="C41" s="141"/>
      <c r="D41" s="141"/>
      <c r="E41" s="144"/>
      <c r="F41" s="41" t="s">
        <v>42</v>
      </c>
      <c r="G41" s="55">
        <v>3</v>
      </c>
      <c r="H41" s="65" t="b">
        <v>0</v>
      </c>
      <c r="I41" s="42"/>
      <c r="J41" s="66"/>
    </row>
    <row r="42" spans="1:10" ht="28.5" customHeight="1" x14ac:dyDescent="0.25">
      <c r="A42" s="148" t="s">
        <v>33</v>
      </c>
      <c r="B42" s="139" t="s">
        <v>144</v>
      </c>
      <c r="C42" s="139" t="s">
        <v>148</v>
      </c>
      <c r="D42" s="145" t="s">
        <v>217</v>
      </c>
      <c r="E42" s="142" t="s">
        <v>55</v>
      </c>
      <c r="F42" s="35" t="s">
        <v>40</v>
      </c>
      <c r="G42" s="54">
        <v>0</v>
      </c>
      <c r="H42" s="70" t="b">
        <v>0</v>
      </c>
      <c r="I42" s="36"/>
      <c r="J42" s="63"/>
    </row>
    <row r="43" spans="1:10" ht="28.5" customHeight="1" x14ac:dyDescent="0.25">
      <c r="A43" s="149"/>
      <c r="B43" s="140"/>
      <c r="C43" s="140"/>
      <c r="D43" s="146"/>
      <c r="E43" s="143"/>
      <c r="F43" s="7" t="s">
        <v>30</v>
      </c>
      <c r="G43" s="14">
        <v>0</v>
      </c>
      <c r="H43" s="30" t="b">
        <v>0</v>
      </c>
      <c r="I43" s="8"/>
      <c r="J43" s="64"/>
    </row>
    <row r="44" spans="1:10" ht="28.5" customHeight="1" x14ac:dyDescent="0.25">
      <c r="A44" s="149"/>
      <c r="B44" s="140"/>
      <c r="C44" s="140"/>
      <c r="D44" s="146"/>
      <c r="E44" s="143"/>
      <c r="F44" s="7" t="s">
        <v>31</v>
      </c>
      <c r="G44" s="14">
        <v>2</v>
      </c>
      <c r="H44" s="30" t="b">
        <v>1</v>
      </c>
      <c r="I44" s="8" t="s">
        <v>257</v>
      </c>
      <c r="J44" s="64" t="s">
        <v>259</v>
      </c>
    </row>
    <row r="45" spans="1:10" ht="28.5" customHeight="1" x14ac:dyDescent="0.25">
      <c r="A45" s="150"/>
      <c r="B45" s="141"/>
      <c r="C45" s="141"/>
      <c r="D45" s="147"/>
      <c r="E45" s="144"/>
      <c r="F45" s="41" t="s">
        <v>32</v>
      </c>
      <c r="G45" s="55">
        <v>3</v>
      </c>
      <c r="H45" s="65" t="b">
        <v>0</v>
      </c>
      <c r="I45" s="42"/>
      <c r="J45" s="66"/>
    </row>
    <row r="46" spans="1:10" ht="27" hidden="1" customHeight="1" x14ac:dyDescent="0.25">
      <c r="A46" s="148" t="s">
        <v>33</v>
      </c>
      <c r="B46" s="139" t="s">
        <v>144</v>
      </c>
      <c r="C46" s="139" t="s">
        <v>148</v>
      </c>
      <c r="D46" s="145" t="s">
        <v>217</v>
      </c>
      <c r="E46" s="142" t="s">
        <v>55</v>
      </c>
      <c r="F46" s="35" t="s">
        <v>40</v>
      </c>
      <c r="G46" s="54">
        <v>0</v>
      </c>
      <c r="H46" s="70" t="b">
        <v>0</v>
      </c>
      <c r="I46" s="36"/>
      <c r="J46" s="63"/>
    </row>
    <row r="47" spans="1:10" ht="27" hidden="1" customHeight="1" x14ac:dyDescent="0.25">
      <c r="A47" s="149"/>
      <c r="B47" s="140"/>
      <c r="C47" s="140"/>
      <c r="D47" s="146"/>
      <c r="E47" s="143"/>
      <c r="F47" s="7" t="s">
        <v>30</v>
      </c>
      <c r="G47" s="14">
        <v>0</v>
      </c>
      <c r="H47" s="30" t="b">
        <v>0</v>
      </c>
      <c r="I47" s="8"/>
      <c r="J47" s="64"/>
    </row>
    <row r="48" spans="1:10" ht="27" hidden="1" customHeight="1" x14ac:dyDescent="0.25">
      <c r="A48" s="149"/>
      <c r="B48" s="140"/>
      <c r="C48" s="140"/>
      <c r="D48" s="146"/>
      <c r="E48" s="143"/>
      <c r="F48" s="7" t="s">
        <v>31</v>
      </c>
      <c r="G48" s="14">
        <v>2</v>
      </c>
      <c r="H48" s="30" t="b">
        <v>0</v>
      </c>
      <c r="I48" s="8"/>
      <c r="J48" s="64"/>
    </row>
    <row r="49" spans="1:10" ht="27" hidden="1" customHeight="1" x14ac:dyDescent="0.25">
      <c r="A49" s="150"/>
      <c r="B49" s="141"/>
      <c r="C49" s="141"/>
      <c r="D49" s="147"/>
      <c r="E49" s="144"/>
      <c r="F49" s="41" t="s">
        <v>32</v>
      </c>
      <c r="G49" s="55">
        <v>3</v>
      </c>
      <c r="H49" s="65" t="b">
        <v>0</v>
      </c>
      <c r="I49" s="42"/>
      <c r="J49" s="66"/>
    </row>
    <row r="50" spans="1:10" ht="26.25" hidden="1" customHeight="1" x14ac:dyDescent="0.25">
      <c r="A50" s="148" t="s">
        <v>33</v>
      </c>
      <c r="B50" s="139" t="s">
        <v>144</v>
      </c>
      <c r="C50" s="139" t="s">
        <v>148</v>
      </c>
      <c r="D50" s="145" t="s">
        <v>217</v>
      </c>
      <c r="E50" s="142" t="s">
        <v>55</v>
      </c>
      <c r="F50" s="35" t="s">
        <v>40</v>
      </c>
      <c r="G50" s="54">
        <v>0</v>
      </c>
      <c r="H50" s="70" t="b">
        <v>0</v>
      </c>
      <c r="I50" s="36"/>
      <c r="J50" s="63"/>
    </row>
    <row r="51" spans="1:10" ht="26.25" hidden="1" customHeight="1" x14ac:dyDescent="0.25">
      <c r="A51" s="149"/>
      <c r="B51" s="140"/>
      <c r="C51" s="140"/>
      <c r="D51" s="146"/>
      <c r="E51" s="143"/>
      <c r="F51" s="7" t="s">
        <v>30</v>
      </c>
      <c r="G51" s="14">
        <v>0</v>
      </c>
      <c r="H51" s="30" t="b">
        <v>0</v>
      </c>
      <c r="I51" s="8"/>
      <c r="J51" s="64"/>
    </row>
    <row r="52" spans="1:10" ht="26.25" hidden="1" customHeight="1" x14ac:dyDescent="0.25">
      <c r="A52" s="149"/>
      <c r="B52" s="140"/>
      <c r="C52" s="140"/>
      <c r="D52" s="146"/>
      <c r="E52" s="143"/>
      <c r="F52" s="7" t="s">
        <v>31</v>
      </c>
      <c r="G52" s="14">
        <v>2</v>
      </c>
      <c r="H52" s="30" t="b">
        <v>0</v>
      </c>
      <c r="I52" s="8"/>
      <c r="J52" s="64"/>
    </row>
    <row r="53" spans="1:10" ht="26.25" hidden="1" customHeight="1" x14ac:dyDescent="0.25">
      <c r="A53" s="150"/>
      <c r="B53" s="141"/>
      <c r="C53" s="141"/>
      <c r="D53" s="147"/>
      <c r="E53" s="144"/>
      <c r="F53" s="41" t="s">
        <v>32</v>
      </c>
      <c r="G53" s="55">
        <v>3</v>
      </c>
      <c r="H53" s="65" t="b">
        <v>0</v>
      </c>
      <c r="I53" s="42"/>
      <c r="J53" s="66"/>
    </row>
    <row r="54" spans="1:10" ht="27.75" hidden="1" customHeight="1" x14ac:dyDescent="0.25">
      <c r="A54" s="148" t="s">
        <v>33</v>
      </c>
      <c r="B54" s="139" t="s">
        <v>144</v>
      </c>
      <c r="C54" s="139" t="s">
        <v>148</v>
      </c>
      <c r="D54" s="145" t="s">
        <v>217</v>
      </c>
      <c r="E54" s="142" t="s">
        <v>55</v>
      </c>
      <c r="F54" s="35" t="s">
        <v>40</v>
      </c>
      <c r="G54" s="54">
        <v>0</v>
      </c>
      <c r="H54" s="70" t="b">
        <v>0</v>
      </c>
      <c r="I54" s="36"/>
      <c r="J54" s="63"/>
    </row>
    <row r="55" spans="1:10" ht="26.25" hidden="1" customHeight="1" x14ac:dyDescent="0.25">
      <c r="A55" s="149"/>
      <c r="B55" s="140"/>
      <c r="C55" s="140"/>
      <c r="D55" s="146"/>
      <c r="E55" s="143"/>
      <c r="F55" s="7" t="s">
        <v>30</v>
      </c>
      <c r="G55" s="14">
        <v>0</v>
      </c>
      <c r="H55" s="30" t="b">
        <v>0</v>
      </c>
      <c r="I55" s="8"/>
      <c r="J55" s="64"/>
    </row>
    <row r="56" spans="1:10" ht="27.75" hidden="1" customHeight="1" x14ac:dyDescent="0.25">
      <c r="A56" s="149"/>
      <c r="B56" s="140"/>
      <c r="C56" s="140"/>
      <c r="D56" s="146"/>
      <c r="E56" s="143"/>
      <c r="F56" s="7" t="s">
        <v>31</v>
      </c>
      <c r="G56" s="14">
        <v>2</v>
      </c>
      <c r="H56" s="30" t="b">
        <v>0</v>
      </c>
      <c r="I56" s="8"/>
      <c r="J56" s="64"/>
    </row>
    <row r="57" spans="1:10" ht="24" hidden="1" customHeight="1" x14ac:dyDescent="0.25">
      <c r="A57" s="150"/>
      <c r="B57" s="141"/>
      <c r="C57" s="141"/>
      <c r="D57" s="147"/>
      <c r="E57" s="144"/>
      <c r="F57" s="41" t="s">
        <v>32</v>
      </c>
      <c r="G57" s="55">
        <v>3</v>
      </c>
      <c r="H57" s="65" t="b">
        <v>0</v>
      </c>
      <c r="I57" s="42"/>
      <c r="J57" s="66"/>
    </row>
    <row r="58" spans="1:10" ht="27.75" hidden="1" customHeight="1" x14ac:dyDescent="0.25">
      <c r="A58" s="148" t="s">
        <v>33</v>
      </c>
      <c r="B58" s="139" t="s">
        <v>144</v>
      </c>
      <c r="C58" s="139" t="s">
        <v>148</v>
      </c>
      <c r="D58" s="145" t="s">
        <v>217</v>
      </c>
      <c r="E58" s="142" t="s">
        <v>55</v>
      </c>
      <c r="F58" s="35" t="s">
        <v>40</v>
      </c>
      <c r="G58" s="54">
        <v>0</v>
      </c>
      <c r="H58" s="70" t="b">
        <v>0</v>
      </c>
      <c r="I58" s="36"/>
      <c r="J58" s="63"/>
    </row>
    <row r="59" spans="1:10" ht="24" hidden="1" customHeight="1" x14ac:dyDescent="0.25">
      <c r="A59" s="149"/>
      <c r="B59" s="140"/>
      <c r="C59" s="140"/>
      <c r="D59" s="146"/>
      <c r="E59" s="143"/>
      <c r="F59" s="7" t="s">
        <v>30</v>
      </c>
      <c r="G59" s="14">
        <v>0</v>
      </c>
      <c r="H59" s="30" t="b">
        <v>0</v>
      </c>
      <c r="I59" s="8"/>
      <c r="J59" s="64"/>
    </row>
    <row r="60" spans="1:10" ht="35.25" hidden="1" customHeight="1" x14ac:dyDescent="0.25">
      <c r="A60" s="149"/>
      <c r="B60" s="140"/>
      <c r="C60" s="140"/>
      <c r="D60" s="146"/>
      <c r="E60" s="143"/>
      <c r="F60" s="7" t="s">
        <v>31</v>
      </c>
      <c r="G60" s="14">
        <v>2</v>
      </c>
      <c r="H60" s="30" t="b">
        <v>0</v>
      </c>
      <c r="I60" s="8"/>
      <c r="J60" s="64"/>
    </row>
    <row r="61" spans="1:10" ht="21" hidden="1" customHeight="1" x14ac:dyDescent="0.25">
      <c r="A61" s="150"/>
      <c r="B61" s="141"/>
      <c r="C61" s="141"/>
      <c r="D61" s="147"/>
      <c r="E61" s="144"/>
      <c r="F61" s="41" t="s">
        <v>32</v>
      </c>
      <c r="G61" s="55">
        <v>3</v>
      </c>
      <c r="H61" s="65" t="b">
        <v>0</v>
      </c>
      <c r="I61" s="42"/>
      <c r="J61" s="66"/>
    </row>
    <row r="62" spans="1:10" ht="27" hidden="1" customHeight="1" x14ac:dyDescent="0.25">
      <c r="A62" s="148" t="s">
        <v>33</v>
      </c>
      <c r="B62" s="139" t="s">
        <v>144</v>
      </c>
      <c r="C62" s="139" t="s">
        <v>148</v>
      </c>
      <c r="D62" s="145" t="s">
        <v>217</v>
      </c>
      <c r="E62" s="142" t="s">
        <v>55</v>
      </c>
      <c r="F62" s="35" t="s">
        <v>40</v>
      </c>
      <c r="G62" s="54">
        <v>0</v>
      </c>
      <c r="H62" s="70" t="b">
        <v>0</v>
      </c>
      <c r="I62" s="36"/>
      <c r="J62" s="63"/>
    </row>
    <row r="63" spans="1:10" ht="26.25" hidden="1" customHeight="1" x14ac:dyDescent="0.25">
      <c r="A63" s="149"/>
      <c r="B63" s="140"/>
      <c r="C63" s="140"/>
      <c r="D63" s="146"/>
      <c r="E63" s="143"/>
      <c r="F63" s="7" t="s">
        <v>30</v>
      </c>
      <c r="G63" s="14">
        <v>0</v>
      </c>
      <c r="H63" s="30" t="b">
        <v>0</v>
      </c>
      <c r="I63" s="8"/>
      <c r="J63" s="64"/>
    </row>
    <row r="64" spans="1:10" ht="27" hidden="1" customHeight="1" x14ac:dyDescent="0.25">
      <c r="A64" s="149"/>
      <c r="B64" s="140"/>
      <c r="C64" s="140"/>
      <c r="D64" s="146"/>
      <c r="E64" s="143"/>
      <c r="F64" s="7" t="s">
        <v>31</v>
      </c>
      <c r="G64" s="14">
        <v>2</v>
      </c>
      <c r="H64" s="30" t="b">
        <v>0</v>
      </c>
      <c r="I64" s="8"/>
      <c r="J64" s="64"/>
    </row>
    <row r="65" spans="1:10" ht="27.75" hidden="1" customHeight="1" x14ac:dyDescent="0.25">
      <c r="A65" s="150"/>
      <c r="B65" s="141"/>
      <c r="C65" s="141"/>
      <c r="D65" s="147"/>
      <c r="E65" s="144"/>
      <c r="F65" s="41" t="s">
        <v>32</v>
      </c>
      <c r="G65" s="55">
        <v>3</v>
      </c>
      <c r="H65" s="65" t="b">
        <v>0</v>
      </c>
      <c r="I65" s="42"/>
      <c r="J65" s="66"/>
    </row>
    <row r="66" spans="1:10" ht="30.75" hidden="1" customHeight="1" x14ac:dyDescent="0.25">
      <c r="A66" s="148" t="s">
        <v>33</v>
      </c>
      <c r="B66" s="139" t="s">
        <v>144</v>
      </c>
      <c r="C66" s="139" t="s">
        <v>148</v>
      </c>
      <c r="D66" s="145" t="s">
        <v>217</v>
      </c>
      <c r="E66" s="142" t="s">
        <v>55</v>
      </c>
      <c r="F66" s="35" t="s">
        <v>40</v>
      </c>
      <c r="G66" s="54">
        <v>0</v>
      </c>
      <c r="H66" s="70" t="b">
        <v>0</v>
      </c>
      <c r="I66" s="36"/>
      <c r="J66" s="63"/>
    </row>
    <row r="67" spans="1:10" ht="24.75" hidden="1" customHeight="1" x14ac:dyDescent="0.25">
      <c r="A67" s="149"/>
      <c r="B67" s="140"/>
      <c r="C67" s="140"/>
      <c r="D67" s="146"/>
      <c r="E67" s="143"/>
      <c r="F67" s="7" t="s">
        <v>30</v>
      </c>
      <c r="G67" s="14">
        <v>0</v>
      </c>
      <c r="H67" s="30" t="b">
        <v>0</v>
      </c>
      <c r="I67" s="8"/>
      <c r="J67" s="64"/>
    </row>
    <row r="68" spans="1:10" ht="28.5" hidden="1" customHeight="1" x14ac:dyDescent="0.25">
      <c r="A68" s="149"/>
      <c r="B68" s="140"/>
      <c r="C68" s="140"/>
      <c r="D68" s="146"/>
      <c r="E68" s="143"/>
      <c r="F68" s="7" t="s">
        <v>31</v>
      </c>
      <c r="G68" s="14">
        <v>2</v>
      </c>
      <c r="H68" s="30" t="b">
        <v>0</v>
      </c>
      <c r="I68" s="8"/>
      <c r="J68" s="64"/>
    </row>
    <row r="69" spans="1:10" ht="30.75" hidden="1" customHeight="1" x14ac:dyDescent="0.25">
      <c r="A69" s="150"/>
      <c r="B69" s="141"/>
      <c r="C69" s="141"/>
      <c r="D69" s="147"/>
      <c r="E69" s="144"/>
      <c r="F69" s="41" t="s">
        <v>32</v>
      </c>
      <c r="G69" s="55">
        <v>3</v>
      </c>
      <c r="H69" s="65" t="b">
        <v>0</v>
      </c>
      <c r="I69" s="42"/>
      <c r="J69" s="66"/>
    </row>
    <row r="70" spans="1:10" ht="26.25" hidden="1" customHeight="1" x14ac:dyDescent="0.25">
      <c r="A70" s="148" t="s">
        <v>33</v>
      </c>
      <c r="B70" s="139" t="s">
        <v>144</v>
      </c>
      <c r="C70" s="139" t="s">
        <v>148</v>
      </c>
      <c r="D70" s="145" t="s">
        <v>217</v>
      </c>
      <c r="E70" s="142" t="s">
        <v>55</v>
      </c>
      <c r="F70" s="35" t="s">
        <v>40</v>
      </c>
      <c r="G70" s="54">
        <v>0</v>
      </c>
      <c r="H70" s="70" t="b">
        <v>0</v>
      </c>
      <c r="I70" s="36"/>
      <c r="J70" s="63"/>
    </row>
    <row r="71" spans="1:10" ht="22.5" hidden="1" customHeight="1" x14ac:dyDescent="0.25">
      <c r="A71" s="149"/>
      <c r="B71" s="140"/>
      <c r="C71" s="140"/>
      <c r="D71" s="146"/>
      <c r="E71" s="143"/>
      <c r="F71" s="7" t="s">
        <v>30</v>
      </c>
      <c r="G71" s="14">
        <v>0</v>
      </c>
      <c r="H71" s="30" t="b">
        <v>0</v>
      </c>
      <c r="I71" s="8"/>
      <c r="J71" s="64"/>
    </row>
    <row r="72" spans="1:10" ht="21.75" hidden="1" customHeight="1" x14ac:dyDescent="0.25">
      <c r="A72" s="149"/>
      <c r="B72" s="140"/>
      <c r="C72" s="140"/>
      <c r="D72" s="146"/>
      <c r="E72" s="143"/>
      <c r="F72" s="7" t="s">
        <v>31</v>
      </c>
      <c r="G72" s="14">
        <v>2</v>
      </c>
      <c r="H72" s="30" t="b">
        <v>0</v>
      </c>
      <c r="I72" s="8"/>
      <c r="J72" s="64"/>
    </row>
    <row r="73" spans="1:10" ht="33" hidden="1" customHeight="1" x14ac:dyDescent="0.25">
      <c r="A73" s="150"/>
      <c r="B73" s="141"/>
      <c r="C73" s="141"/>
      <c r="D73" s="147"/>
      <c r="E73" s="144"/>
      <c r="F73" s="41" t="s">
        <v>32</v>
      </c>
      <c r="G73" s="55">
        <v>3</v>
      </c>
      <c r="H73" s="65" t="b">
        <v>0</v>
      </c>
      <c r="I73" s="42"/>
      <c r="J73" s="66"/>
    </row>
    <row r="74" spans="1:10" ht="24.75" hidden="1" customHeight="1" x14ac:dyDescent="0.25">
      <c r="A74" s="148" t="s">
        <v>33</v>
      </c>
      <c r="B74" s="139" t="s">
        <v>144</v>
      </c>
      <c r="C74" s="139" t="s">
        <v>148</v>
      </c>
      <c r="D74" s="145" t="s">
        <v>217</v>
      </c>
      <c r="E74" s="142" t="s">
        <v>55</v>
      </c>
      <c r="F74" s="35" t="s">
        <v>40</v>
      </c>
      <c r="G74" s="54">
        <v>0</v>
      </c>
      <c r="H74" s="70" t="b">
        <v>0</v>
      </c>
      <c r="I74" s="36"/>
      <c r="J74" s="63"/>
    </row>
    <row r="75" spans="1:10" ht="16.5" hidden="1" customHeight="1" x14ac:dyDescent="0.25">
      <c r="A75" s="149"/>
      <c r="B75" s="140"/>
      <c r="C75" s="140"/>
      <c r="D75" s="146"/>
      <c r="E75" s="143"/>
      <c r="F75" s="7" t="s">
        <v>30</v>
      </c>
      <c r="G75" s="14">
        <v>0</v>
      </c>
      <c r="H75" s="30" t="b">
        <v>0</v>
      </c>
      <c r="I75" s="8"/>
      <c r="J75" s="64"/>
    </row>
    <row r="76" spans="1:10" ht="23.25" hidden="1" customHeight="1" x14ac:dyDescent="0.25">
      <c r="A76" s="149"/>
      <c r="B76" s="140"/>
      <c r="C76" s="140"/>
      <c r="D76" s="146"/>
      <c r="E76" s="143"/>
      <c r="F76" s="7" t="s">
        <v>31</v>
      </c>
      <c r="G76" s="14">
        <v>2</v>
      </c>
      <c r="H76" s="30" t="b">
        <v>0</v>
      </c>
      <c r="I76" s="8"/>
      <c r="J76" s="64"/>
    </row>
    <row r="77" spans="1:10" ht="39" hidden="1" customHeight="1" x14ac:dyDescent="0.25">
      <c r="A77" s="150"/>
      <c r="B77" s="141"/>
      <c r="C77" s="141"/>
      <c r="D77" s="147"/>
      <c r="E77" s="144"/>
      <c r="F77" s="41" t="s">
        <v>32</v>
      </c>
      <c r="G77" s="55">
        <v>3</v>
      </c>
      <c r="H77" s="65" t="b">
        <v>0</v>
      </c>
      <c r="I77" s="42"/>
      <c r="J77" s="66"/>
    </row>
    <row r="78" spans="1:10" ht="28.5" hidden="1" customHeight="1" x14ac:dyDescent="0.25">
      <c r="A78" s="148" t="s">
        <v>33</v>
      </c>
      <c r="B78" s="139" t="s">
        <v>144</v>
      </c>
      <c r="C78" s="139" t="s">
        <v>148</v>
      </c>
      <c r="D78" s="145" t="s">
        <v>217</v>
      </c>
      <c r="E78" s="142" t="s">
        <v>55</v>
      </c>
      <c r="F78" s="35" t="s">
        <v>40</v>
      </c>
      <c r="G78" s="54">
        <v>0</v>
      </c>
      <c r="H78" s="70" t="b">
        <v>0</v>
      </c>
      <c r="I78" s="36"/>
      <c r="J78" s="63"/>
    </row>
    <row r="79" spans="1:10" ht="19.5" hidden="1" customHeight="1" x14ac:dyDescent="0.25">
      <c r="A79" s="149"/>
      <c r="B79" s="140"/>
      <c r="C79" s="140"/>
      <c r="D79" s="146"/>
      <c r="E79" s="143"/>
      <c r="F79" s="7" t="s">
        <v>30</v>
      </c>
      <c r="G79" s="14">
        <v>0</v>
      </c>
      <c r="H79" s="30" t="b">
        <v>0</v>
      </c>
      <c r="I79" s="8"/>
      <c r="J79" s="64"/>
    </row>
    <row r="80" spans="1:10" ht="24.75" hidden="1" customHeight="1" x14ac:dyDescent="0.25">
      <c r="A80" s="149"/>
      <c r="B80" s="140"/>
      <c r="C80" s="140"/>
      <c r="D80" s="146"/>
      <c r="E80" s="143"/>
      <c r="F80" s="7" t="s">
        <v>31</v>
      </c>
      <c r="G80" s="14">
        <v>2</v>
      </c>
      <c r="H80" s="30" t="b">
        <v>0</v>
      </c>
      <c r="I80" s="8"/>
      <c r="J80" s="64"/>
    </row>
    <row r="81" spans="1:823" ht="39" hidden="1" customHeight="1" x14ac:dyDescent="0.25">
      <c r="A81" s="150"/>
      <c r="B81" s="141"/>
      <c r="C81" s="141"/>
      <c r="D81" s="147"/>
      <c r="E81" s="144"/>
      <c r="F81" s="41" t="s">
        <v>32</v>
      </c>
      <c r="G81" s="55">
        <v>3</v>
      </c>
      <c r="H81" s="65" t="b">
        <v>0</v>
      </c>
      <c r="I81" s="42"/>
      <c r="J81" s="66"/>
    </row>
    <row r="82" spans="1:823" ht="12.95" hidden="1" customHeight="1" x14ac:dyDescent="0.25">
      <c r="A82" s="148" t="s">
        <v>33</v>
      </c>
      <c r="B82" s="139" t="s">
        <v>144</v>
      </c>
      <c r="C82" s="139" t="s">
        <v>148</v>
      </c>
      <c r="D82" s="145" t="s">
        <v>217</v>
      </c>
      <c r="E82" s="142" t="s">
        <v>55</v>
      </c>
      <c r="F82" s="35" t="s">
        <v>40</v>
      </c>
      <c r="G82" s="54">
        <v>0</v>
      </c>
      <c r="H82" s="70" t="b">
        <v>0</v>
      </c>
      <c r="I82" s="36"/>
      <c r="J82" s="63"/>
    </row>
    <row r="83" spans="1:823" ht="12.95" hidden="1" customHeight="1" x14ac:dyDescent="0.25">
      <c r="A83" s="149"/>
      <c r="B83" s="140"/>
      <c r="C83" s="140"/>
      <c r="D83" s="146"/>
      <c r="E83" s="143"/>
      <c r="F83" s="7" t="s">
        <v>30</v>
      </c>
      <c r="G83" s="14">
        <v>0</v>
      </c>
      <c r="H83" s="30" t="b">
        <v>0</v>
      </c>
      <c r="I83" s="8"/>
      <c r="J83" s="64"/>
    </row>
    <row r="84" spans="1:823" ht="12.95" hidden="1" customHeight="1" x14ac:dyDescent="0.25">
      <c r="A84" s="149"/>
      <c r="B84" s="140"/>
      <c r="C84" s="140"/>
      <c r="D84" s="146"/>
      <c r="E84" s="143"/>
      <c r="F84" s="7" t="s">
        <v>31</v>
      </c>
      <c r="G84" s="14">
        <v>2</v>
      </c>
      <c r="H84" s="30" t="b">
        <v>0</v>
      </c>
      <c r="I84" s="8"/>
      <c r="J84" s="64"/>
    </row>
    <row r="85" spans="1:823" ht="62.25" hidden="1" customHeight="1" x14ac:dyDescent="0.25">
      <c r="A85" s="150"/>
      <c r="B85" s="141"/>
      <c r="C85" s="141"/>
      <c r="D85" s="147"/>
      <c r="E85" s="144"/>
      <c r="F85" s="41" t="s">
        <v>32</v>
      </c>
      <c r="G85" s="55">
        <v>3</v>
      </c>
      <c r="H85" s="65" t="b">
        <v>0</v>
      </c>
      <c r="I85" s="42"/>
      <c r="J85" s="66"/>
    </row>
    <row r="86" spans="1:823" s="11" customFormat="1" ht="56.25" customHeight="1" x14ac:dyDescent="0.25">
      <c r="A86" s="74" t="s">
        <v>146</v>
      </c>
      <c r="B86" s="75" t="s">
        <v>144</v>
      </c>
      <c r="C86" s="75" t="s">
        <v>50</v>
      </c>
      <c r="D86" s="75" t="s">
        <v>157</v>
      </c>
      <c r="E86" s="76" t="s">
        <v>34</v>
      </c>
      <c r="F86" s="75"/>
      <c r="G86" s="76" t="s">
        <v>201</v>
      </c>
      <c r="H86" s="77" t="s">
        <v>260</v>
      </c>
      <c r="I86" s="76" t="s">
        <v>257</v>
      </c>
      <c r="J86" s="78"/>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c r="BE86" s="17"/>
      <c r="BF86" s="17"/>
      <c r="BG86" s="17"/>
      <c r="BH86" s="17"/>
      <c r="BI86" s="17"/>
      <c r="BJ86" s="17"/>
      <c r="BK86" s="17"/>
      <c r="BL86" s="17"/>
      <c r="BM86" s="17"/>
      <c r="BN86" s="17"/>
      <c r="BO86" s="17"/>
      <c r="BP86" s="17"/>
      <c r="BQ86" s="17"/>
      <c r="BR86" s="17"/>
      <c r="BS86" s="17"/>
      <c r="BT86" s="17"/>
      <c r="BU86" s="17"/>
      <c r="BV86" s="17"/>
      <c r="BW86" s="17"/>
      <c r="BX86" s="17"/>
      <c r="BY86" s="17"/>
      <c r="BZ86" s="17"/>
      <c r="CA86" s="17"/>
      <c r="CB86" s="17"/>
      <c r="CC86" s="17"/>
      <c r="CD86" s="17"/>
      <c r="CE86" s="17"/>
      <c r="CF86" s="17"/>
      <c r="CG86" s="17"/>
      <c r="CH86" s="17"/>
      <c r="CI86" s="17"/>
      <c r="CJ86" s="17"/>
      <c r="CK86" s="17"/>
      <c r="CL86" s="17"/>
      <c r="CM86" s="17"/>
      <c r="CN86" s="17"/>
      <c r="CO86" s="17"/>
      <c r="CP86" s="17"/>
      <c r="CQ86" s="17"/>
      <c r="CR86" s="17"/>
      <c r="CS86" s="17"/>
      <c r="CT86" s="17"/>
      <c r="CU86" s="17"/>
      <c r="CV86" s="17"/>
      <c r="CW86" s="17"/>
      <c r="CX86" s="17"/>
      <c r="CY86" s="17"/>
      <c r="CZ86" s="17"/>
      <c r="DA86" s="17"/>
      <c r="DB86" s="17"/>
      <c r="DC86" s="17"/>
      <c r="DD86" s="17"/>
      <c r="DE86" s="17"/>
      <c r="DF86" s="17"/>
      <c r="DG86" s="17"/>
      <c r="DH86" s="17"/>
      <c r="DI86" s="17"/>
      <c r="DJ86" s="17"/>
      <c r="DK86" s="17"/>
      <c r="DL86" s="17"/>
      <c r="DM86" s="17"/>
      <c r="DN86" s="17"/>
      <c r="DO86" s="17"/>
      <c r="DP86" s="17"/>
      <c r="DQ86" s="17"/>
      <c r="DR86" s="17"/>
      <c r="DS86" s="17"/>
      <c r="DT86" s="17"/>
      <c r="DU86" s="17"/>
      <c r="DV86" s="17"/>
      <c r="DW86" s="17"/>
      <c r="DX86" s="17"/>
      <c r="DY86" s="17"/>
      <c r="DZ86" s="17"/>
      <c r="EA86" s="17"/>
      <c r="EB86" s="17"/>
      <c r="EC86" s="17"/>
      <c r="ED86" s="17"/>
      <c r="EE86" s="17"/>
      <c r="EF86" s="17"/>
      <c r="EG86" s="17"/>
      <c r="EH86" s="17"/>
      <c r="EI86" s="17"/>
      <c r="EJ86" s="17"/>
      <c r="EK86" s="17"/>
      <c r="EL86" s="17"/>
      <c r="EM86" s="17"/>
      <c r="EN86" s="17"/>
      <c r="EO86" s="17"/>
      <c r="EP86" s="17"/>
      <c r="EQ86" s="17"/>
      <c r="ER86" s="17"/>
      <c r="ES86" s="17"/>
      <c r="ET86" s="17"/>
      <c r="EU86" s="17"/>
      <c r="EV86" s="17"/>
      <c r="EW86" s="17"/>
      <c r="EX86" s="17"/>
      <c r="EY86" s="17"/>
      <c r="EZ86" s="17"/>
      <c r="FA86" s="17"/>
      <c r="FB86" s="17"/>
      <c r="FC86" s="17"/>
      <c r="FD86" s="17"/>
      <c r="FE86" s="17"/>
      <c r="FF86" s="17"/>
      <c r="FG86" s="17"/>
      <c r="FH86" s="17"/>
      <c r="FI86" s="17"/>
      <c r="FJ86" s="17"/>
      <c r="FK86" s="17"/>
      <c r="FL86" s="17"/>
      <c r="FM86" s="17"/>
      <c r="FN86" s="17"/>
      <c r="FO86" s="17"/>
      <c r="FP86" s="17"/>
      <c r="FQ86" s="17"/>
      <c r="FR86" s="17"/>
      <c r="FS86" s="17"/>
      <c r="FT86" s="17"/>
      <c r="FU86" s="17"/>
      <c r="FV86" s="17"/>
      <c r="FW86" s="17"/>
      <c r="FX86" s="17"/>
      <c r="FY86" s="17"/>
      <c r="FZ86" s="17"/>
      <c r="GA86" s="17"/>
      <c r="GB86" s="17"/>
      <c r="GC86" s="17"/>
      <c r="GD86" s="17"/>
      <c r="GE86" s="17"/>
      <c r="GF86" s="17"/>
      <c r="GG86" s="17"/>
      <c r="GH86" s="17"/>
      <c r="GI86" s="17"/>
      <c r="GJ86" s="17"/>
      <c r="GK86" s="17"/>
      <c r="GL86" s="17"/>
      <c r="GM86" s="17"/>
      <c r="GN86" s="17"/>
      <c r="GO86" s="17"/>
      <c r="GP86" s="17"/>
      <c r="GQ86" s="17"/>
      <c r="GR86" s="17"/>
      <c r="GS86" s="17"/>
      <c r="GT86" s="17"/>
      <c r="GU86" s="17"/>
      <c r="GV86" s="17"/>
      <c r="GW86" s="17"/>
      <c r="GX86" s="17"/>
      <c r="GY86" s="17"/>
      <c r="GZ86" s="17"/>
      <c r="HA86" s="17"/>
      <c r="HB86" s="17"/>
      <c r="HC86" s="17"/>
      <c r="HD86" s="17"/>
      <c r="HE86" s="17"/>
      <c r="HF86" s="17"/>
      <c r="HG86" s="17"/>
      <c r="HH86" s="17"/>
      <c r="HI86" s="17"/>
      <c r="HJ86" s="17"/>
      <c r="HK86" s="17"/>
      <c r="HL86" s="17"/>
      <c r="HM86" s="17"/>
      <c r="HN86" s="17"/>
      <c r="HO86" s="17"/>
      <c r="HP86" s="17"/>
      <c r="HQ86" s="17"/>
      <c r="HR86" s="17"/>
      <c r="HS86" s="17"/>
      <c r="HT86" s="17"/>
      <c r="HU86" s="17"/>
      <c r="HV86" s="17"/>
      <c r="HW86" s="17"/>
      <c r="HX86" s="17"/>
      <c r="HY86" s="17"/>
      <c r="HZ86" s="17"/>
      <c r="IA86" s="17"/>
      <c r="IB86" s="17"/>
      <c r="IC86" s="17"/>
      <c r="ID86" s="17"/>
      <c r="IE86" s="17"/>
      <c r="IF86" s="17"/>
      <c r="IG86" s="17"/>
      <c r="IH86" s="17"/>
      <c r="II86" s="17"/>
      <c r="IJ86" s="17"/>
      <c r="IK86" s="17"/>
      <c r="IL86" s="17"/>
      <c r="IM86" s="17"/>
      <c r="IN86" s="17"/>
      <c r="IO86" s="17"/>
      <c r="IP86" s="17"/>
      <c r="IQ86" s="17"/>
      <c r="IR86" s="17"/>
      <c r="IS86" s="17"/>
      <c r="IT86" s="17"/>
      <c r="IU86" s="17"/>
      <c r="IV86" s="17"/>
      <c r="IW86" s="17"/>
      <c r="IX86" s="17"/>
      <c r="IY86" s="17"/>
      <c r="IZ86" s="17"/>
      <c r="JA86" s="17"/>
      <c r="JB86" s="17"/>
      <c r="JC86" s="17"/>
      <c r="JD86" s="17"/>
      <c r="JE86" s="17"/>
      <c r="JF86" s="17"/>
      <c r="JG86" s="17"/>
      <c r="JH86" s="17"/>
      <c r="JI86" s="17"/>
      <c r="JJ86" s="17"/>
      <c r="JK86" s="17"/>
      <c r="JL86" s="17"/>
      <c r="JM86" s="17"/>
      <c r="JN86" s="17"/>
      <c r="JO86" s="17"/>
      <c r="JP86" s="17"/>
      <c r="JQ86" s="17"/>
      <c r="JR86" s="17"/>
      <c r="JS86" s="17"/>
      <c r="JT86" s="17"/>
      <c r="JU86" s="17"/>
      <c r="JV86" s="17"/>
      <c r="JW86" s="17"/>
      <c r="JX86" s="17"/>
      <c r="JY86" s="17"/>
      <c r="JZ86" s="17"/>
      <c r="KA86" s="17"/>
      <c r="KB86" s="17"/>
      <c r="KC86" s="17"/>
      <c r="KD86" s="17"/>
      <c r="KE86" s="17"/>
      <c r="KF86" s="17"/>
      <c r="KG86" s="17"/>
      <c r="KH86" s="17"/>
      <c r="KI86" s="17"/>
      <c r="KJ86" s="17"/>
      <c r="KK86" s="17"/>
      <c r="KL86" s="17"/>
      <c r="KM86" s="17"/>
      <c r="KN86" s="17"/>
      <c r="KO86" s="17"/>
      <c r="KP86" s="17"/>
      <c r="KQ86" s="17"/>
      <c r="KR86" s="17"/>
      <c r="KS86" s="17"/>
      <c r="KT86" s="17"/>
      <c r="KU86" s="17"/>
      <c r="KV86" s="17"/>
      <c r="KW86" s="17"/>
      <c r="KX86" s="17"/>
      <c r="KY86" s="17"/>
      <c r="KZ86" s="17"/>
      <c r="LA86" s="17"/>
      <c r="LB86" s="17"/>
      <c r="LC86" s="17"/>
      <c r="LD86" s="17"/>
      <c r="LE86" s="17"/>
      <c r="LF86" s="17"/>
      <c r="LG86" s="17"/>
      <c r="LH86" s="17"/>
      <c r="LI86" s="17"/>
      <c r="LJ86" s="17"/>
      <c r="LK86" s="17"/>
      <c r="LL86" s="17"/>
      <c r="LM86" s="17"/>
      <c r="LN86" s="17"/>
      <c r="LO86" s="17"/>
      <c r="LP86" s="17"/>
      <c r="LQ86" s="17"/>
      <c r="LR86" s="17"/>
      <c r="LS86" s="17"/>
      <c r="LT86" s="17"/>
      <c r="LU86" s="17"/>
      <c r="LV86" s="17"/>
      <c r="LW86" s="17"/>
      <c r="LX86" s="17"/>
      <c r="LY86" s="17"/>
      <c r="LZ86" s="17"/>
      <c r="MA86" s="17"/>
      <c r="MB86" s="17"/>
      <c r="MC86" s="17"/>
      <c r="MD86" s="17"/>
      <c r="ME86" s="17"/>
      <c r="MF86" s="17"/>
      <c r="MG86" s="17"/>
      <c r="MH86" s="17"/>
      <c r="MI86" s="17"/>
      <c r="MJ86" s="17"/>
      <c r="MK86" s="17"/>
      <c r="ML86" s="17"/>
      <c r="MM86" s="17"/>
      <c r="MN86" s="17"/>
      <c r="MO86" s="17"/>
      <c r="MP86" s="17"/>
      <c r="MQ86" s="17"/>
      <c r="MR86" s="17"/>
      <c r="MS86" s="17"/>
      <c r="MT86" s="17"/>
      <c r="MU86" s="17"/>
      <c r="MV86" s="17"/>
      <c r="MW86" s="17"/>
      <c r="MX86" s="17"/>
      <c r="MY86" s="17"/>
      <c r="MZ86" s="17"/>
      <c r="NA86" s="17"/>
      <c r="NB86" s="17"/>
      <c r="NC86" s="17"/>
      <c r="ND86" s="17"/>
      <c r="NE86" s="17"/>
      <c r="NF86" s="17"/>
      <c r="NG86" s="17"/>
      <c r="NH86" s="17"/>
      <c r="NI86" s="17"/>
      <c r="NJ86" s="17"/>
      <c r="NK86" s="17"/>
      <c r="NL86" s="17"/>
      <c r="NM86" s="17"/>
      <c r="NN86" s="17"/>
      <c r="NO86" s="17"/>
      <c r="NP86" s="17"/>
      <c r="NQ86" s="17"/>
      <c r="NR86" s="17"/>
      <c r="NS86" s="17"/>
      <c r="NT86" s="17"/>
      <c r="NU86" s="17"/>
      <c r="NV86" s="17"/>
      <c r="NW86" s="17"/>
      <c r="NX86" s="17"/>
      <c r="NY86" s="17"/>
      <c r="NZ86" s="17"/>
      <c r="OA86" s="17"/>
      <c r="OB86" s="17"/>
      <c r="OC86" s="17"/>
      <c r="OD86" s="17"/>
      <c r="OE86" s="17"/>
      <c r="OF86" s="17"/>
      <c r="OG86" s="17"/>
      <c r="OH86" s="17"/>
      <c r="OI86" s="17"/>
      <c r="OJ86" s="17"/>
      <c r="OK86" s="17"/>
      <c r="OL86" s="17"/>
      <c r="OM86" s="17"/>
      <c r="ON86" s="17"/>
      <c r="OO86" s="17"/>
      <c r="OP86" s="17"/>
      <c r="OQ86" s="17"/>
      <c r="OR86" s="17"/>
      <c r="OS86" s="17"/>
      <c r="OT86" s="17"/>
      <c r="OU86" s="17"/>
      <c r="OV86" s="17"/>
      <c r="OW86" s="17"/>
      <c r="OX86" s="17"/>
      <c r="OY86" s="17"/>
      <c r="OZ86" s="17"/>
      <c r="PA86" s="17"/>
      <c r="PB86" s="17"/>
      <c r="PC86" s="17"/>
      <c r="PD86" s="17"/>
      <c r="PE86" s="17"/>
      <c r="PF86" s="17"/>
      <c r="PG86" s="17"/>
      <c r="PH86" s="17"/>
      <c r="PI86" s="17"/>
      <c r="PJ86" s="17"/>
      <c r="PK86" s="17"/>
      <c r="PL86" s="17"/>
      <c r="PM86" s="17"/>
      <c r="PN86" s="17"/>
      <c r="PO86" s="17"/>
      <c r="PP86" s="17"/>
      <c r="PQ86" s="17"/>
      <c r="PR86" s="17"/>
      <c r="PS86" s="17"/>
      <c r="PT86" s="17"/>
      <c r="PU86" s="17"/>
      <c r="PV86" s="17"/>
      <c r="PW86" s="17"/>
      <c r="PX86" s="17"/>
      <c r="PY86" s="17"/>
      <c r="PZ86" s="17"/>
      <c r="QA86" s="17"/>
      <c r="QB86" s="17"/>
      <c r="QC86" s="17"/>
      <c r="QD86" s="17"/>
      <c r="QE86" s="17"/>
      <c r="QF86" s="17"/>
      <c r="QG86" s="17"/>
      <c r="QH86" s="17"/>
      <c r="QI86" s="17"/>
      <c r="QJ86" s="17"/>
      <c r="QK86" s="17"/>
      <c r="QL86" s="17"/>
      <c r="QM86" s="17"/>
      <c r="QN86" s="17"/>
      <c r="QO86" s="17"/>
      <c r="QP86" s="17"/>
      <c r="QQ86" s="17"/>
      <c r="QR86" s="17"/>
      <c r="QS86" s="17"/>
      <c r="QT86" s="17"/>
      <c r="QU86" s="17"/>
      <c r="QV86" s="17"/>
      <c r="QW86" s="17"/>
      <c r="QX86" s="17"/>
      <c r="QY86" s="17"/>
      <c r="QZ86" s="17"/>
      <c r="RA86" s="17"/>
      <c r="RB86" s="17"/>
      <c r="RC86" s="17"/>
      <c r="RD86" s="17"/>
      <c r="RE86" s="17"/>
      <c r="RF86" s="17"/>
      <c r="RG86" s="17"/>
      <c r="RH86" s="17"/>
      <c r="RI86" s="17"/>
      <c r="RJ86" s="17"/>
      <c r="RK86" s="17"/>
      <c r="RL86" s="17"/>
      <c r="RM86" s="17"/>
      <c r="RN86" s="17"/>
      <c r="RO86" s="17"/>
      <c r="RP86" s="17"/>
      <c r="RQ86" s="17"/>
      <c r="RR86" s="17"/>
      <c r="RS86" s="17"/>
      <c r="RT86" s="17"/>
      <c r="RU86" s="17"/>
      <c r="RV86" s="17"/>
      <c r="RW86" s="17"/>
      <c r="RX86" s="17"/>
      <c r="RY86" s="17"/>
      <c r="RZ86" s="17"/>
      <c r="SA86" s="17"/>
      <c r="SB86" s="17"/>
      <c r="SC86" s="17"/>
      <c r="SD86" s="17"/>
      <c r="SE86" s="17"/>
      <c r="SF86" s="17"/>
      <c r="SG86" s="17"/>
      <c r="SH86" s="17"/>
      <c r="SI86" s="17"/>
      <c r="SJ86" s="17"/>
      <c r="SK86" s="17"/>
      <c r="SL86" s="17"/>
      <c r="SM86" s="17"/>
      <c r="SN86" s="17"/>
      <c r="SO86" s="17"/>
      <c r="SP86" s="17"/>
      <c r="SQ86" s="17"/>
      <c r="SR86" s="17"/>
      <c r="SS86" s="17"/>
      <c r="ST86" s="17"/>
      <c r="SU86" s="17"/>
      <c r="SV86" s="17"/>
      <c r="SW86" s="17"/>
      <c r="SX86" s="17"/>
      <c r="SY86" s="17"/>
      <c r="SZ86" s="17"/>
      <c r="TA86" s="17"/>
      <c r="TB86" s="17"/>
      <c r="TC86" s="17"/>
      <c r="TD86" s="17"/>
      <c r="TE86" s="17"/>
      <c r="TF86" s="17"/>
      <c r="TG86" s="17"/>
      <c r="TH86" s="17"/>
      <c r="TI86" s="17"/>
      <c r="TJ86" s="17"/>
      <c r="TK86" s="17"/>
      <c r="TL86" s="17"/>
      <c r="TM86" s="17"/>
      <c r="TN86" s="17"/>
      <c r="TO86" s="17"/>
      <c r="TP86" s="17"/>
      <c r="TQ86" s="17"/>
      <c r="TR86" s="17"/>
      <c r="TS86" s="17"/>
      <c r="TT86" s="17"/>
      <c r="TU86" s="17"/>
      <c r="TV86" s="17"/>
      <c r="TW86" s="17"/>
      <c r="TX86" s="17"/>
      <c r="TY86" s="17"/>
      <c r="TZ86" s="17"/>
      <c r="UA86" s="17"/>
      <c r="UB86" s="17"/>
      <c r="UC86" s="17"/>
      <c r="UD86" s="17"/>
      <c r="UE86" s="17"/>
      <c r="UF86" s="17"/>
      <c r="UG86" s="17"/>
      <c r="UH86" s="17"/>
      <c r="UI86" s="17"/>
      <c r="UJ86" s="17"/>
      <c r="UK86" s="17"/>
      <c r="UL86" s="17"/>
      <c r="UM86" s="17"/>
      <c r="UN86" s="17"/>
      <c r="UO86" s="17"/>
      <c r="UP86" s="17"/>
      <c r="UQ86" s="17"/>
      <c r="UR86" s="17"/>
      <c r="US86" s="17"/>
      <c r="UT86" s="17"/>
      <c r="UU86" s="17"/>
      <c r="UV86" s="17"/>
      <c r="UW86" s="17"/>
      <c r="UX86" s="17"/>
      <c r="UY86" s="17"/>
      <c r="UZ86" s="17"/>
      <c r="VA86" s="17"/>
      <c r="VB86" s="17"/>
      <c r="VC86" s="17"/>
      <c r="VD86" s="17"/>
      <c r="VE86" s="17"/>
      <c r="VF86" s="17"/>
      <c r="VG86" s="17"/>
      <c r="VH86" s="17"/>
      <c r="VI86" s="17"/>
      <c r="VJ86" s="17"/>
      <c r="VK86" s="17"/>
      <c r="VL86" s="17"/>
      <c r="VM86" s="17"/>
      <c r="VN86" s="17"/>
      <c r="VO86" s="17"/>
      <c r="VP86" s="17"/>
      <c r="VQ86" s="17"/>
      <c r="VR86" s="17"/>
      <c r="VS86" s="17"/>
      <c r="VT86" s="17"/>
      <c r="VU86" s="17"/>
      <c r="VV86" s="17"/>
      <c r="VW86" s="17"/>
      <c r="VX86" s="17"/>
      <c r="VY86" s="17"/>
      <c r="VZ86" s="17"/>
      <c r="WA86" s="17"/>
      <c r="WB86" s="17"/>
      <c r="WC86" s="17"/>
      <c r="WD86" s="17"/>
      <c r="WE86" s="17"/>
      <c r="WF86" s="17"/>
      <c r="WG86" s="17"/>
      <c r="WH86" s="17"/>
      <c r="WI86" s="17"/>
      <c r="WJ86" s="17"/>
      <c r="WK86" s="17"/>
      <c r="WL86" s="17"/>
      <c r="WM86" s="17"/>
      <c r="WN86" s="17"/>
      <c r="WO86" s="17"/>
      <c r="WP86" s="17"/>
      <c r="WQ86" s="17"/>
      <c r="WR86" s="17"/>
      <c r="WS86" s="17"/>
      <c r="WT86" s="17"/>
      <c r="WU86" s="17"/>
      <c r="WV86" s="17"/>
      <c r="WW86" s="17"/>
      <c r="WX86" s="17"/>
      <c r="WY86" s="17"/>
      <c r="WZ86" s="17"/>
      <c r="XA86" s="17"/>
      <c r="XB86" s="17"/>
      <c r="XC86" s="17"/>
      <c r="XD86" s="17"/>
      <c r="XE86" s="17"/>
      <c r="XF86" s="17"/>
      <c r="XG86" s="17"/>
      <c r="XH86" s="17"/>
      <c r="XI86" s="17"/>
      <c r="XJ86" s="17"/>
      <c r="XK86" s="17"/>
      <c r="XL86" s="17"/>
      <c r="XM86" s="17"/>
      <c r="XN86" s="17"/>
      <c r="XO86" s="17"/>
      <c r="XP86" s="17"/>
      <c r="XQ86" s="17"/>
      <c r="XR86" s="17"/>
      <c r="XS86" s="17"/>
      <c r="XT86" s="17"/>
      <c r="XU86" s="17"/>
      <c r="XV86" s="17"/>
      <c r="XW86" s="17"/>
      <c r="XX86" s="17"/>
      <c r="XY86" s="17"/>
      <c r="XZ86" s="17"/>
      <c r="YA86" s="17"/>
      <c r="YB86" s="17"/>
      <c r="YC86" s="17"/>
      <c r="YD86" s="17"/>
      <c r="YE86" s="17"/>
      <c r="YF86" s="17"/>
      <c r="YG86" s="17"/>
      <c r="YH86" s="17"/>
      <c r="YI86" s="17"/>
      <c r="YJ86" s="17"/>
      <c r="YK86" s="17"/>
      <c r="YL86" s="17"/>
      <c r="YM86" s="17"/>
      <c r="YN86" s="17"/>
      <c r="YO86" s="17"/>
      <c r="YP86" s="17"/>
      <c r="YQ86" s="17"/>
      <c r="YR86" s="17"/>
      <c r="YS86" s="17"/>
      <c r="YT86" s="17"/>
      <c r="YU86" s="17"/>
      <c r="YV86" s="17"/>
      <c r="YW86" s="17"/>
      <c r="YX86" s="17"/>
      <c r="YY86" s="17"/>
      <c r="YZ86" s="17"/>
      <c r="ZA86" s="17"/>
      <c r="ZB86" s="17"/>
      <c r="ZC86" s="17"/>
      <c r="ZD86" s="17"/>
      <c r="ZE86" s="17"/>
      <c r="ZF86" s="17"/>
      <c r="ZG86" s="17"/>
      <c r="ZH86" s="17"/>
      <c r="ZI86" s="17"/>
      <c r="ZJ86" s="17"/>
      <c r="ZK86" s="17"/>
      <c r="ZL86" s="17"/>
      <c r="ZM86" s="17"/>
      <c r="ZN86" s="17"/>
      <c r="ZO86" s="17"/>
      <c r="ZP86" s="17"/>
      <c r="ZQ86" s="17"/>
      <c r="ZR86" s="17"/>
      <c r="ZS86" s="17"/>
      <c r="ZT86" s="17"/>
      <c r="ZU86" s="17"/>
      <c r="ZV86" s="17"/>
      <c r="ZW86" s="17"/>
      <c r="ZX86" s="17"/>
      <c r="ZY86" s="17"/>
      <c r="ZZ86" s="17"/>
      <c r="AAA86" s="17"/>
      <c r="AAB86" s="17"/>
      <c r="AAC86" s="17"/>
      <c r="AAD86" s="17"/>
      <c r="AAE86" s="17"/>
      <c r="AAF86" s="17"/>
      <c r="AAG86" s="17"/>
      <c r="AAH86" s="17"/>
      <c r="AAI86" s="17"/>
      <c r="AAJ86" s="17"/>
      <c r="AAK86" s="17"/>
      <c r="AAL86" s="17"/>
      <c r="AAM86" s="17"/>
      <c r="AAN86" s="17"/>
      <c r="AAO86" s="17"/>
      <c r="AAP86" s="17"/>
      <c r="AAQ86" s="17"/>
      <c r="AAR86" s="17"/>
      <c r="AAS86" s="17"/>
      <c r="AAT86" s="17"/>
      <c r="AAU86" s="17"/>
      <c r="AAV86" s="17"/>
      <c r="AAW86" s="17"/>
      <c r="AAX86" s="17"/>
      <c r="AAY86" s="17"/>
      <c r="AAZ86" s="17"/>
      <c r="ABA86" s="17"/>
      <c r="ABB86" s="17"/>
      <c r="ABC86" s="17"/>
      <c r="ABD86" s="17"/>
      <c r="ABE86" s="17"/>
      <c r="ABF86" s="17"/>
      <c r="ABG86" s="17"/>
      <c r="ABH86" s="17"/>
      <c r="ABI86" s="17"/>
      <c r="ABJ86" s="17"/>
      <c r="ABK86" s="17"/>
      <c r="ABL86" s="17"/>
      <c r="ABM86" s="17"/>
      <c r="ABN86" s="17"/>
      <c r="ABO86" s="17"/>
      <c r="ABP86" s="17"/>
      <c r="ABQ86" s="17"/>
      <c r="ABR86" s="17"/>
      <c r="ABS86" s="17"/>
      <c r="ABT86" s="17"/>
      <c r="ABU86" s="17"/>
      <c r="ABV86" s="17"/>
      <c r="ABW86" s="17"/>
      <c r="ABX86" s="17"/>
      <c r="ABY86" s="17"/>
      <c r="ABZ86" s="17"/>
      <c r="ACA86" s="17"/>
      <c r="ACB86" s="17"/>
      <c r="ACC86" s="17"/>
      <c r="ACD86" s="17"/>
      <c r="ACE86" s="17"/>
      <c r="ACF86" s="17"/>
      <c r="ACG86" s="17"/>
      <c r="ACH86" s="17"/>
      <c r="ACI86" s="17"/>
      <c r="ACJ86" s="17"/>
      <c r="ACK86" s="17"/>
      <c r="ACL86" s="17"/>
      <c r="ACM86" s="17"/>
      <c r="ACN86" s="17"/>
      <c r="ACO86" s="17"/>
      <c r="ACP86" s="17"/>
      <c r="ACQ86" s="17"/>
      <c r="ACR86" s="17"/>
      <c r="ACS86" s="17"/>
      <c r="ACT86" s="17"/>
      <c r="ACU86" s="17"/>
      <c r="ACV86" s="17"/>
      <c r="ACW86" s="17"/>
      <c r="ACX86" s="17"/>
      <c r="ACY86" s="17"/>
      <c r="ACZ86" s="17"/>
      <c r="ADA86" s="17"/>
      <c r="ADB86" s="17"/>
      <c r="ADC86" s="17"/>
      <c r="ADD86" s="17"/>
      <c r="ADE86" s="17"/>
      <c r="ADF86" s="17"/>
      <c r="ADG86" s="17"/>
      <c r="ADH86" s="17"/>
      <c r="ADI86" s="17"/>
      <c r="ADJ86" s="17"/>
      <c r="ADK86" s="17"/>
      <c r="ADL86" s="17"/>
      <c r="ADM86" s="17"/>
      <c r="ADN86" s="17"/>
      <c r="ADO86" s="17"/>
      <c r="ADP86" s="17"/>
      <c r="ADQ86" s="17"/>
      <c r="ADR86" s="17"/>
      <c r="ADS86" s="17"/>
      <c r="ADT86" s="17"/>
      <c r="ADU86" s="17"/>
      <c r="ADV86" s="17"/>
      <c r="ADW86" s="17"/>
      <c r="ADX86" s="17"/>
      <c r="ADY86" s="17"/>
      <c r="ADZ86" s="17"/>
      <c r="AEA86" s="17"/>
      <c r="AEB86" s="17"/>
      <c r="AEC86" s="17"/>
      <c r="AED86" s="17"/>
      <c r="AEE86" s="17"/>
      <c r="AEF86" s="17"/>
      <c r="AEG86" s="17"/>
      <c r="AEH86" s="17"/>
      <c r="AEI86" s="17"/>
      <c r="AEJ86" s="17"/>
      <c r="AEK86" s="17"/>
      <c r="AEL86" s="17"/>
      <c r="AEM86" s="17"/>
      <c r="AEN86" s="17"/>
      <c r="AEO86" s="17"/>
      <c r="AEP86" s="17"/>
      <c r="AEQ86" s="17"/>
    </row>
    <row r="87" spans="1:823" ht="25.5" x14ac:dyDescent="0.25">
      <c r="A87" s="148" t="s">
        <v>87</v>
      </c>
      <c r="B87" s="139" t="s">
        <v>144</v>
      </c>
      <c r="C87" s="139" t="s">
        <v>90</v>
      </c>
      <c r="D87" s="139" t="s">
        <v>94</v>
      </c>
      <c r="E87" s="142" t="s">
        <v>51</v>
      </c>
      <c r="F87" s="53" t="s">
        <v>139</v>
      </c>
      <c r="G87" s="72">
        <v>0</v>
      </c>
      <c r="H87" s="70" t="b">
        <v>0</v>
      </c>
      <c r="I87" s="36"/>
      <c r="J87" s="39"/>
    </row>
    <row r="88" spans="1:823" ht="12.95" customHeight="1" x14ac:dyDescent="0.25">
      <c r="A88" s="149"/>
      <c r="B88" s="140"/>
      <c r="C88" s="140"/>
      <c r="D88" s="140"/>
      <c r="E88" s="143"/>
      <c r="F88" s="25" t="s">
        <v>140</v>
      </c>
      <c r="G88" s="18">
        <v>1</v>
      </c>
      <c r="H88" s="30" t="b">
        <v>0</v>
      </c>
      <c r="I88" s="8"/>
      <c r="J88" s="40"/>
    </row>
    <row r="89" spans="1:823" ht="12.95" customHeight="1" x14ac:dyDescent="0.25">
      <c r="A89" s="150"/>
      <c r="B89" s="141"/>
      <c r="C89" s="141"/>
      <c r="D89" s="141"/>
      <c r="E89" s="144"/>
      <c r="F89" s="41" t="s">
        <v>141</v>
      </c>
      <c r="G89" s="73">
        <v>2</v>
      </c>
      <c r="H89" s="65" t="b">
        <v>1</v>
      </c>
      <c r="I89" s="42" t="s">
        <v>257</v>
      </c>
      <c r="J89" s="46"/>
    </row>
    <row r="90" spans="1:823" ht="12.95" customHeight="1" x14ac:dyDescent="0.25">
      <c r="A90" s="148" t="s">
        <v>88</v>
      </c>
      <c r="B90" s="139" t="s">
        <v>144</v>
      </c>
      <c r="C90" s="139" t="s">
        <v>89</v>
      </c>
      <c r="D90" s="139" t="s">
        <v>203</v>
      </c>
      <c r="E90" s="142" t="s">
        <v>52</v>
      </c>
      <c r="F90" s="35" t="s">
        <v>53</v>
      </c>
      <c r="G90" s="36" t="s">
        <v>201</v>
      </c>
      <c r="H90" s="70" t="b">
        <v>1</v>
      </c>
      <c r="I90" s="36" t="s">
        <v>257</v>
      </c>
      <c r="J90" s="39" t="s">
        <v>262</v>
      </c>
    </row>
    <row r="91" spans="1:823" ht="12.95" customHeight="1" x14ac:dyDescent="0.25">
      <c r="A91" s="149"/>
      <c r="B91" s="140"/>
      <c r="C91" s="140"/>
      <c r="D91" s="140"/>
      <c r="E91" s="143"/>
      <c r="F91" s="10" t="s">
        <v>92</v>
      </c>
      <c r="G91" s="8" t="s">
        <v>201</v>
      </c>
      <c r="H91" s="30" t="b">
        <v>1</v>
      </c>
      <c r="I91" s="8" t="s">
        <v>257</v>
      </c>
      <c r="J91" s="40" t="s">
        <v>261</v>
      </c>
    </row>
    <row r="92" spans="1:823" ht="12.95" customHeight="1" x14ac:dyDescent="0.25">
      <c r="A92" s="149"/>
      <c r="B92" s="140"/>
      <c r="C92" s="140"/>
      <c r="D92" s="140"/>
      <c r="E92" s="143"/>
      <c r="F92" s="7" t="s">
        <v>93</v>
      </c>
      <c r="G92" s="8" t="s">
        <v>201</v>
      </c>
      <c r="H92" s="30" t="b">
        <v>1</v>
      </c>
      <c r="I92" s="8" t="s">
        <v>263</v>
      </c>
      <c r="J92" s="40" t="s">
        <v>264</v>
      </c>
    </row>
    <row r="93" spans="1:823" ht="12.95" customHeight="1" x14ac:dyDescent="0.25">
      <c r="A93" s="149"/>
      <c r="B93" s="140"/>
      <c r="C93" s="140"/>
      <c r="D93" s="140"/>
      <c r="E93" s="143"/>
      <c r="F93" s="7" t="s">
        <v>91</v>
      </c>
      <c r="G93" s="8" t="s">
        <v>201</v>
      </c>
      <c r="H93" s="30" t="b">
        <v>0</v>
      </c>
      <c r="I93" s="8"/>
      <c r="J93" s="40"/>
    </row>
    <row r="94" spans="1:823" ht="12.75" customHeight="1" x14ac:dyDescent="0.25">
      <c r="A94" s="149"/>
      <c r="B94" s="140"/>
      <c r="C94" s="140"/>
      <c r="D94" s="140"/>
      <c r="E94" s="143"/>
      <c r="F94" s="7" t="s">
        <v>54</v>
      </c>
      <c r="G94" s="8" t="s">
        <v>201</v>
      </c>
      <c r="H94" s="30" t="b">
        <v>1</v>
      </c>
      <c r="I94" s="8" t="s">
        <v>263</v>
      </c>
      <c r="J94" s="40" t="s">
        <v>265</v>
      </c>
    </row>
    <row r="95" spans="1:823" x14ac:dyDescent="0.25">
      <c r="A95" s="150"/>
      <c r="B95" s="141"/>
      <c r="C95" s="141"/>
      <c r="D95" s="141"/>
      <c r="E95" s="144"/>
      <c r="F95" s="41" t="s">
        <v>80</v>
      </c>
      <c r="G95" s="42" t="s">
        <v>201</v>
      </c>
      <c r="H95" s="84"/>
      <c r="I95" s="42"/>
      <c r="J95" s="46"/>
    </row>
    <row r="96" spans="1:823" ht="25.5" x14ac:dyDescent="0.25">
      <c r="A96" s="160" t="s">
        <v>169</v>
      </c>
      <c r="B96" s="139" t="s">
        <v>145</v>
      </c>
      <c r="C96" s="139" t="s">
        <v>136</v>
      </c>
      <c r="D96" s="145" t="s">
        <v>95</v>
      </c>
      <c r="E96" s="142" t="s">
        <v>55</v>
      </c>
      <c r="F96" s="53" t="s">
        <v>186</v>
      </c>
      <c r="G96" s="54">
        <v>0</v>
      </c>
      <c r="H96" s="70" t="b">
        <v>0</v>
      </c>
      <c r="I96" s="36"/>
      <c r="J96" s="63"/>
      <c r="K96" s="17"/>
    </row>
    <row r="97" spans="1:11" ht="38.25" x14ac:dyDescent="0.25">
      <c r="A97" s="149"/>
      <c r="B97" s="140"/>
      <c r="C97" s="140"/>
      <c r="D97" s="146"/>
      <c r="E97" s="143"/>
      <c r="F97" s="15" t="s">
        <v>48</v>
      </c>
      <c r="G97" s="14">
        <v>1</v>
      </c>
      <c r="H97" s="30" t="b">
        <v>0</v>
      </c>
      <c r="I97" s="8"/>
      <c r="J97" s="64"/>
      <c r="K97" s="17"/>
    </row>
    <row r="98" spans="1:11" ht="63.75" x14ac:dyDescent="0.25">
      <c r="A98" s="149"/>
      <c r="B98" s="140"/>
      <c r="C98" s="140"/>
      <c r="D98" s="146"/>
      <c r="E98" s="143"/>
      <c r="F98" s="15" t="s">
        <v>49</v>
      </c>
      <c r="G98" s="14">
        <v>2</v>
      </c>
      <c r="H98" s="30" t="b">
        <v>0</v>
      </c>
      <c r="I98" s="8"/>
      <c r="J98" s="64"/>
      <c r="K98" s="17"/>
    </row>
    <row r="99" spans="1:11" ht="42.95" customHeight="1" x14ac:dyDescent="0.25">
      <c r="A99" s="150"/>
      <c r="B99" s="141"/>
      <c r="C99" s="141"/>
      <c r="D99" s="147"/>
      <c r="E99" s="144"/>
      <c r="F99" s="71" t="s">
        <v>43</v>
      </c>
      <c r="G99" s="55">
        <v>3</v>
      </c>
      <c r="H99" s="65" t="b">
        <v>1</v>
      </c>
      <c r="I99" s="42" t="s">
        <v>267</v>
      </c>
      <c r="J99" s="66" t="s">
        <v>266</v>
      </c>
      <c r="K99" s="17"/>
    </row>
    <row r="100" spans="1:11" s="16" customFormat="1" ht="12.95" customHeight="1" x14ac:dyDescent="0.25">
      <c r="A100" s="148" t="s">
        <v>170</v>
      </c>
      <c r="B100" s="139" t="s">
        <v>145</v>
      </c>
      <c r="C100" s="139" t="s">
        <v>176</v>
      </c>
      <c r="D100" s="139" t="s">
        <v>172</v>
      </c>
      <c r="E100" s="142" t="s">
        <v>55</v>
      </c>
      <c r="F100" s="35" t="s">
        <v>56</v>
      </c>
      <c r="G100" s="54">
        <v>0</v>
      </c>
      <c r="H100" s="56" t="b">
        <v>0</v>
      </c>
      <c r="I100" s="36"/>
      <c r="J100" s="39"/>
      <c r="K100" s="17"/>
    </row>
    <row r="101" spans="1:11" s="16" customFormat="1" ht="38.25" x14ac:dyDescent="0.25">
      <c r="A101" s="149"/>
      <c r="B101" s="140"/>
      <c r="C101" s="140"/>
      <c r="D101" s="140"/>
      <c r="E101" s="143"/>
      <c r="F101" s="7" t="s">
        <v>57</v>
      </c>
      <c r="G101" s="14">
        <v>1</v>
      </c>
      <c r="H101" s="30" t="b">
        <v>0</v>
      </c>
      <c r="I101" s="8"/>
      <c r="J101" s="40"/>
      <c r="K101" s="17"/>
    </row>
    <row r="102" spans="1:11" s="16" customFormat="1" ht="38.25" x14ac:dyDescent="0.25">
      <c r="A102" s="149"/>
      <c r="B102" s="140"/>
      <c r="C102" s="140"/>
      <c r="D102" s="140"/>
      <c r="E102" s="143"/>
      <c r="F102" s="7" t="s">
        <v>58</v>
      </c>
      <c r="G102" s="14">
        <v>2</v>
      </c>
      <c r="H102" s="30" t="b">
        <v>0</v>
      </c>
      <c r="I102" s="8"/>
      <c r="J102" s="40"/>
      <c r="K102" s="17"/>
    </row>
    <row r="103" spans="1:11" s="16" customFormat="1" ht="38.25" x14ac:dyDescent="0.25">
      <c r="A103" s="150"/>
      <c r="B103" s="141"/>
      <c r="C103" s="141"/>
      <c r="D103" s="141"/>
      <c r="E103" s="144"/>
      <c r="F103" s="41" t="s">
        <v>59</v>
      </c>
      <c r="G103" s="55">
        <v>3</v>
      </c>
      <c r="H103" s="65" t="b">
        <v>1</v>
      </c>
      <c r="I103" s="42" t="s">
        <v>268</v>
      </c>
      <c r="J103" s="46"/>
      <c r="K103" s="17"/>
    </row>
    <row r="104" spans="1:11" s="16" customFormat="1" ht="25.5" x14ac:dyDescent="0.25">
      <c r="A104" s="148" t="s">
        <v>171</v>
      </c>
      <c r="B104" s="139" t="s">
        <v>145</v>
      </c>
      <c r="C104" s="139" t="s">
        <v>149</v>
      </c>
      <c r="D104" s="139" t="s">
        <v>96</v>
      </c>
      <c r="E104" s="142" t="s">
        <v>52</v>
      </c>
      <c r="F104" s="139" t="s">
        <v>60</v>
      </c>
      <c r="G104" s="142" t="s">
        <v>201</v>
      </c>
      <c r="H104" s="68" t="s">
        <v>124</v>
      </c>
      <c r="I104" s="36" t="s">
        <v>267</v>
      </c>
      <c r="J104" s="63" t="s">
        <v>269</v>
      </c>
      <c r="K104" s="17"/>
    </row>
    <row r="105" spans="1:11" s="16" customFormat="1" ht="12.95" customHeight="1" x14ac:dyDescent="0.25">
      <c r="A105" s="149"/>
      <c r="B105" s="140"/>
      <c r="C105" s="140"/>
      <c r="D105" s="140"/>
      <c r="E105" s="143"/>
      <c r="F105" s="140"/>
      <c r="G105" s="143"/>
      <c r="H105" s="31" t="s">
        <v>126</v>
      </c>
      <c r="I105" s="8" t="s">
        <v>268</v>
      </c>
      <c r="J105" s="64" t="s">
        <v>270</v>
      </c>
      <c r="K105" s="17"/>
    </row>
    <row r="106" spans="1:11" s="16" customFormat="1" ht="12.95" customHeight="1" x14ac:dyDescent="0.25">
      <c r="A106" s="149"/>
      <c r="B106" s="140"/>
      <c r="C106" s="140"/>
      <c r="D106" s="140"/>
      <c r="E106" s="143"/>
      <c r="F106" s="140"/>
      <c r="G106" s="143"/>
      <c r="H106" s="31"/>
      <c r="I106" s="8"/>
      <c r="J106" s="64"/>
      <c r="K106" s="17"/>
    </row>
    <row r="107" spans="1:11" s="16" customFormat="1" ht="12.95" customHeight="1" x14ac:dyDescent="0.25">
      <c r="A107" s="149"/>
      <c r="B107" s="140"/>
      <c r="C107" s="140"/>
      <c r="D107" s="140"/>
      <c r="E107" s="143"/>
      <c r="F107" s="140"/>
      <c r="G107" s="143"/>
      <c r="H107" s="31"/>
      <c r="I107" s="8"/>
      <c r="J107" s="64"/>
      <c r="K107" s="17"/>
    </row>
    <row r="108" spans="1:11" s="16" customFormat="1" x14ac:dyDescent="0.25">
      <c r="A108" s="150"/>
      <c r="B108" s="141"/>
      <c r="C108" s="141"/>
      <c r="D108" s="141"/>
      <c r="E108" s="144"/>
      <c r="F108" s="141"/>
      <c r="G108" s="144"/>
      <c r="H108" s="69"/>
      <c r="I108" s="42"/>
      <c r="J108" s="66"/>
      <c r="K108" s="17"/>
    </row>
    <row r="109" spans="1:11" s="16" customFormat="1" ht="25.5" x14ac:dyDescent="0.25">
      <c r="A109" s="148">
        <v>4</v>
      </c>
      <c r="B109" s="139" t="s">
        <v>38</v>
      </c>
      <c r="C109" s="139" t="s">
        <v>150</v>
      </c>
      <c r="D109" s="139" t="s">
        <v>160</v>
      </c>
      <c r="E109" s="142" t="s">
        <v>51</v>
      </c>
      <c r="F109" s="35" t="s">
        <v>70</v>
      </c>
      <c r="G109" s="54" t="s">
        <v>201</v>
      </c>
      <c r="H109" s="56" t="b">
        <v>1</v>
      </c>
      <c r="I109" s="36" t="s">
        <v>268</v>
      </c>
      <c r="J109" s="39" t="s">
        <v>272</v>
      </c>
    </row>
    <row r="110" spans="1:11" s="16" customFormat="1" ht="25.5" x14ac:dyDescent="0.25">
      <c r="A110" s="149"/>
      <c r="B110" s="140"/>
      <c r="C110" s="140"/>
      <c r="D110" s="140"/>
      <c r="E110" s="143"/>
      <c r="F110" s="25" t="s">
        <v>190</v>
      </c>
      <c r="G110" s="14" t="s">
        <v>201</v>
      </c>
      <c r="H110" s="33" t="b">
        <v>0</v>
      </c>
      <c r="I110" s="8"/>
      <c r="J110" s="40"/>
    </row>
    <row r="111" spans="1:11" s="16" customFormat="1" ht="25.5" x14ac:dyDescent="0.25">
      <c r="A111" s="150"/>
      <c r="B111" s="141"/>
      <c r="C111" s="141"/>
      <c r="D111" s="141"/>
      <c r="E111" s="144"/>
      <c r="F111" s="67" t="s">
        <v>191</v>
      </c>
      <c r="G111" s="55" t="s">
        <v>201</v>
      </c>
      <c r="H111" s="57" t="b">
        <v>0</v>
      </c>
      <c r="I111" s="42"/>
      <c r="J111" s="46"/>
    </row>
    <row r="112" spans="1:11" s="16" customFormat="1" ht="12.95" customHeight="1" x14ac:dyDescent="0.25">
      <c r="A112" s="148">
        <v>5</v>
      </c>
      <c r="B112" s="139" t="s">
        <v>38</v>
      </c>
      <c r="C112" s="139" t="s">
        <v>142</v>
      </c>
      <c r="D112" s="139" t="s">
        <v>161</v>
      </c>
      <c r="E112" s="142" t="s">
        <v>55</v>
      </c>
      <c r="F112" s="35" t="s">
        <v>134</v>
      </c>
      <c r="G112" s="54" t="s">
        <v>202</v>
      </c>
      <c r="H112" s="56" t="b">
        <v>0</v>
      </c>
      <c r="I112" s="36"/>
      <c r="J112" s="63"/>
    </row>
    <row r="113" spans="1:12" s="16" customFormat="1" ht="12.95" customHeight="1" x14ac:dyDescent="0.25">
      <c r="A113" s="149"/>
      <c r="B113" s="140"/>
      <c r="C113" s="140"/>
      <c r="D113" s="140"/>
      <c r="E113" s="143"/>
      <c r="F113" s="7" t="s">
        <v>35</v>
      </c>
      <c r="G113" s="14">
        <v>0</v>
      </c>
      <c r="H113" s="33" t="b">
        <v>0</v>
      </c>
      <c r="I113" s="8"/>
      <c r="J113" s="64"/>
    </row>
    <row r="114" spans="1:12" s="16" customFormat="1" ht="12.95" customHeight="1" x14ac:dyDescent="0.25">
      <c r="A114" s="149"/>
      <c r="B114" s="140"/>
      <c r="C114" s="140"/>
      <c r="D114" s="140"/>
      <c r="E114" s="143"/>
      <c r="F114" s="7" t="s">
        <v>36</v>
      </c>
      <c r="G114" s="14">
        <v>1</v>
      </c>
      <c r="H114" s="33" t="b">
        <v>1</v>
      </c>
      <c r="I114" s="8" t="s">
        <v>271</v>
      </c>
      <c r="J114" s="64" t="s">
        <v>274</v>
      </c>
    </row>
    <row r="115" spans="1:12" s="16" customFormat="1" ht="12.95" customHeight="1" x14ac:dyDescent="0.25">
      <c r="A115" s="149"/>
      <c r="B115" s="140"/>
      <c r="C115" s="140"/>
      <c r="D115" s="140"/>
      <c r="E115" s="143"/>
      <c r="F115" s="7" t="s">
        <v>37</v>
      </c>
      <c r="G115" s="14">
        <v>2</v>
      </c>
      <c r="H115" s="33" t="b">
        <v>0</v>
      </c>
      <c r="I115" s="8"/>
      <c r="J115" s="64"/>
    </row>
    <row r="116" spans="1:12" s="16" customFormat="1" ht="38.1" customHeight="1" x14ac:dyDescent="0.25">
      <c r="A116" s="150"/>
      <c r="B116" s="141"/>
      <c r="C116" s="141"/>
      <c r="D116" s="141"/>
      <c r="E116" s="144"/>
      <c r="F116" s="41" t="s">
        <v>135</v>
      </c>
      <c r="G116" s="55">
        <v>3</v>
      </c>
      <c r="H116" s="65" t="b">
        <v>0</v>
      </c>
      <c r="I116" s="42"/>
      <c r="J116" s="66"/>
    </row>
    <row r="117" spans="1:12" s="16" customFormat="1" ht="12.95" customHeight="1" x14ac:dyDescent="0.25">
      <c r="A117" s="157">
        <v>6</v>
      </c>
      <c r="B117" s="151" t="s">
        <v>38</v>
      </c>
      <c r="C117" s="151" t="s">
        <v>152</v>
      </c>
      <c r="D117" s="151" t="s">
        <v>153</v>
      </c>
      <c r="E117" s="154" t="s">
        <v>51</v>
      </c>
      <c r="F117" s="35" t="s">
        <v>205</v>
      </c>
      <c r="G117" s="54" t="s">
        <v>201</v>
      </c>
      <c r="H117" s="62"/>
      <c r="I117" s="54"/>
      <c r="J117" s="58"/>
      <c r="K117" s="17"/>
      <c r="L117" s="17"/>
    </row>
    <row r="118" spans="1:12" s="16" customFormat="1" ht="12.95" customHeight="1" x14ac:dyDescent="0.25">
      <c r="A118" s="158"/>
      <c r="B118" s="152"/>
      <c r="C118" s="152"/>
      <c r="D118" s="152"/>
      <c r="E118" s="155"/>
      <c r="F118" s="7" t="s">
        <v>83</v>
      </c>
      <c r="G118" s="19" t="s">
        <v>201</v>
      </c>
      <c r="H118" s="34" t="b">
        <v>1</v>
      </c>
      <c r="I118" s="19" t="s">
        <v>273</v>
      </c>
      <c r="J118" s="59"/>
      <c r="K118" s="17"/>
      <c r="L118" s="17"/>
    </row>
    <row r="119" spans="1:12" s="16" customFormat="1" ht="12.95" customHeight="1" x14ac:dyDescent="0.25">
      <c r="A119" s="159"/>
      <c r="B119" s="153"/>
      <c r="C119" s="153"/>
      <c r="D119" s="153"/>
      <c r="E119" s="156"/>
      <c r="F119" s="41" t="s">
        <v>154</v>
      </c>
      <c r="G119" s="60" t="s">
        <v>201</v>
      </c>
      <c r="H119" s="45" t="b">
        <v>0</v>
      </c>
      <c r="I119" s="60"/>
      <c r="J119" s="61"/>
      <c r="K119" s="17"/>
      <c r="L119" s="17"/>
    </row>
    <row r="120" spans="1:12" s="16" customFormat="1" ht="12.95" customHeight="1" x14ac:dyDescent="0.25">
      <c r="A120" s="148" t="s">
        <v>68</v>
      </c>
      <c r="B120" s="139" t="s">
        <v>77</v>
      </c>
      <c r="C120" s="139" t="s">
        <v>162</v>
      </c>
      <c r="D120" s="139" t="s">
        <v>163</v>
      </c>
      <c r="E120" s="142" t="s">
        <v>55</v>
      </c>
      <c r="F120" s="53" t="s">
        <v>234</v>
      </c>
      <c r="G120" s="54" t="s">
        <v>201</v>
      </c>
      <c r="H120" s="56" t="b">
        <v>0</v>
      </c>
      <c r="I120" s="36"/>
      <c r="J120" s="39"/>
    </row>
    <row r="121" spans="1:12" s="16" customFormat="1" ht="12.95" customHeight="1" x14ac:dyDescent="0.25">
      <c r="A121" s="149"/>
      <c r="B121" s="140"/>
      <c r="C121" s="140"/>
      <c r="D121" s="140"/>
      <c r="E121" s="143"/>
      <c r="F121" s="7" t="s">
        <v>78</v>
      </c>
      <c r="G121" s="14" t="s">
        <v>201</v>
      </c>
      <c r="H121" s="33" t="b">
        <v>0</v>
      </c>
      <c r="I121" s="8"/>
      <c r="J121" s="40"/>
    </row>
    <row r="122" spans="1:12" s="16" customFormat="1" ht="33.950000000000003" customHeight="1" x14ac:dyDescent="0.25">
      <c r="A122" s="150"/>
      <c r="B122" s="141"/>
      <c r="C122" s="141"/>
      <c r="D122" s="141"/>
      <c r="E122" s="144"/>
      <c r="F122" s="43" t="s">
        <v>192</v>
      </c>
      <c r="G122" s="55" t="s">
        <v>201</v>
      </c>
      <c r="H122" s="57" t="b">
        <v>1</v>
      </c>
      <c r="I122" s="42" t="s">
        <v>276</v>
      </c>
      <c r="J122" s="46" t="s">
        <v>277</v>
      </c>
    </row>
    <row r="123" spans="1:12" s="16" customFormat="1" ht="27" hidden="1" customHeight="1" x14ac:dyDescent="0.25">
      <c r="A123" s="148" t="s">
        <v>69</v>
      </c>
      <c r="B123" s="139" t="s">
        <v>77</v>
      </c>
      <c r="C123" s="139" t="s">
        <v>193</v>
      </c>
      <c r="D123" s="139" t="s">
        <v>204</v>
      </c>
      <c r="E123" s="142" t="s">
        <v>52</v>
      </c>
      <c r="F123" s="35" t="s">
        <v>79</v>
      </c>
      <c r="G123" s="54" t="s">
        <v>201</v>
      </c>
      <c r="H123" s="56" t="b">
        <v>0</v>
      </c>
      <c r="I123" s="36"/>
      <c r="J123" s="39"/>
    </row>
    <row r="124" spans="1:12" s="16" customFormat="1" hidden="1" x14ac:dyDescent="0.25">
      <c r="A124" s="150"/>
      <c r="B124" s="141"/>
      <c r="C124" s="141"/>
      <c r="D124" s="141"/>
      <c r="E124" s="144"/>
      <c r="F124" s="41" t="s">
        <v>200</v>
      </c>
      <c r="G124" s="55" t="s">
        <v>201</v>
      </c>
      <c r="H124" s="85"/>
      <c r="I124" s="42"/>
      <c r="J124" s="46"/>
    </row>
    <row r="125" spans="1:12" ht="26.25" customHeight="1" x14ac:dyDescent="0.25">
      <c r="A125" s="148" t="s">
        <v>173</v>
      </c>
      <c r="B125" s="139" t="s">
        <v>62</v>
      </c>
      <c r="C125" s="139" t="s">
        <v>61</v>
      </c>
      <c r="D125" s="139" t="s">
        <v>164</v>
      </c>
      <c r="E125" s="142" t="s">
        <v>55</v>
      </c>
      <c r="F125" s="53" t="s">
        <v>194</v>
      </c>
      <c r="G125" s="54">
        <v>0</v>
      </c>
      <c r="H125" s="38" t="b">
        <v>1</v>
      </c>
      <c r="I125" s="36" t="s">
        <v>279</v>
      </c>
      <c r="J125" s="39" t="s">
        <v>280</v>
      </c>
    </row>
    <row r="126" spans="1:12" ht="36.75" customHeight="1" x14ac:dyDescent="0.25">
      <c r="A126" s="149"/>
      <c r="B126" s="140"/>
      <c r="C126" s="140"/>
      <c r="D126" s="140"/>
      <c r="E126" s="143"/>
      <c r="F126" s="7" t="s">
        <v>195</v>
      </c>
      <c r="G126" s="8" t="s">
        <v>201</v>
      </c>
      <c r="H126" s="34" t="b">
        <v>0</v>
      </c>
      <c r="I126" s="8"/>
      <c r="J126" s="40"/>
    </row>
    <row r="127" spans="1:12" ht="25.5" x14ac:dyDescent="0.25">
      <c r="A127" s="150"/>
      <c r="B127" s="141"/>
      <c r="C127" s="141"/>
      <c r="D127" s="141"/>
      <c r="E127" s="144"/>
      <c r="F127" s="43" t="s">
        <v>196</v>
      </c>
      <c r="G127" s="55">
        <v>3</v>
      </c>
      <c r="H127" s="45" t="b">
        <v>0</v>
      </c>
      <c r="I127" s="42"/>
      <c r="J127" s="46"/>
    </row>
    <row r="128" spans="1:12" ht="12.6" hidden="1" customHeight="1" x14ac:dyDescent="0.25">
      <c r="A128" s="148" t="s">
        <v>174</v>
      </c>
      <c r="B128" s="139" t="s">
        <v>62</v>
      </c>
      <c r="C128" s="139" t="s">
        <v>67</v>
      </c>
      <c r="D128" s="139" t="s">
        <v>66</v>
      </c>
      <c r="E128" s="142" t="s">
        <v>55</v>
      </c>
      <c r="F128" s="35" t="s">
        <v>63</v>
      </c>
      <c r="G128" s="36">
        <v>1</v>
      </c>
      <c r="H128" s="38" t="b">
        <v>0</v>
      </c>
      <c r="I128" s="36"/>
      <c r="J128" s="39"/>
    </row>
    <row r="129" spans="1:823" ht="12.95" hidden="1" customHeight="1" x14ac:dyDescent="0.25">
      <c r="A129" s="149"/>
      <c r="B129" s="140"/>
      <c r="C129" s="140"/>
      <c r="D129" s="140"/>
      <c r="E129" s="143"/>
      <c r="F129" s="7" t="s">
        <v>64</v>
      </c>
      <c r="G129" s="8">
        <v>0</v>
      </c>
      <c r="H129" s="34" t="b">
        <v>0</v>
      </c>
      <c r="I129" s="8"/>
      <c r="J129" s="40"/>
    </row>
    <row r="130" spans="1:823" ht="102.75" hidden="1" customHeight="1" x14ac:dyDescent="0.25">
      <c r="A130" s="150"/>
      <c r="B130" s="141"/>
      <c r="C130" s="141"/>
      <c r="D130" s="141"/>
      <c r="E130" s="144"/>
      <c r="F130" s="41" t="s">
        <v>65</v>
      </c>
      <c r="G130" s="52">
        <v>2</v>
      </c>
      <c r="H130" s="45" t="b">
        <v>0</v>
      </c>
      <c r="I130" s="42"/>
      <c r="J130" s="46"/>
    </row>
    <row r="131" spans="1:823" s="11" customFormat="1" ht="12.6" customHeight="1" x14ac:dyDescent="0.25">
      <c r="A131" s="148" t="s">
        <v>133</v>
      </c>
      <c r="B131" s="139" t="s">
        <v>62</v>
      </c>
      <c r="C131" s="145" t="s">
        <v>158</v>
      </c>
      <c r="D131" s="139" t="s">
        <v>165</v>
      </c>
      <c r="E131" s="142" t="s">
        <v>51</v>
      </c>
      <c r="F131" s="53" t="s">
        <v>206</v>
      </c>
      <c r="G131" s="37">
        <v>3</v>
      </c>
      <c r="H131" s="38" t="b">
        <v>0</v>
      </c>
      <c r="I131" s="36"/>
      <c r="J131" s="39"/>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c r="BE131" s="17"/>
      <c r="BF131" s="17"/>
      <c r="BG131" s="17"/>
      <c r="BH131" s="17"/>
      <c r="BI131" s="17"/>
      <c r="BJ131" s="17"/>
      <c r="BK131" s="17"/>
      <c r="BL131" s="17"/>
      <c r="BM131" s="17"/>
      <c r="BN131" s="17"/>
      <c r="BO131" s="17"/>
      <c r="BP131" s="17"/>
      <c r="BQ131" s="17"/>
      <c r="BR131" s="17"/>
      <c r="BS131" s="17"/>
      <c r="BT131" s="17"/>
      <c r="BU131" s="17"/>
      <c r="BV131" s="17"/>
      <c r="BW131" s="17"/>
      <c r="BX131" s="17"/>
      <c r="BY131" s="17"/>
      <c r="BZ131" s="17"/>
      <c r="CA131" s="17"/>
      <c r="CB131" s="17"/>
      <c r="CC131" s="17"/>
      <c r="CD131" s="17"/>
      <c r="CE131" s="17"/>
      <c r="CF131" s="17"/>
      <c r="CG131" s="17"/>
      <c r="CH131" s="17"/>
      <c r="CI131" s="17"/>
      <c r="CJ131" s="17"/>
      <c r="CK131" s="17"/>
      <c r="CL131" s="17"/>
      <c r="CM131" s="17"/>
      <c r="CN131" s="17"/>
      <c r="CO131" s="17"/>
      <c r="CP131" s="17"/>
      <c r="CQ131" s="17"/>
      <c r="CR131" s="17"/>
      <c r="CS131" s="17"/>
      <c r="CT131" s="17"/>
      <c r="CU131" s="17"/>
      <c r="CV131" s="17"/>
      <c r="CW131" s="17"/>
      <c r="CX131" s="17"/>
      <c r="CY131" s="17"/>
      <c r="CZ131" s="17"/>
      <c r="DA131" s="17"/>
      <c r="DB131" s="17"/>
      <c r="DC131" s="17"/>
      <c r="DD131" s="17"/>
      <c r="DE131" s="17"/>
      <c r="DF131" s="17"/>
      <c r="DG131" s="17"/>
      <c r="DH131" s="17"/>
      <c r="DI131" s="17"/>
      <c r="DJ131" s="17"/>
      <c r="DK131" s="17"/>
      <c r="DL131" s="17"/>
      <c r="DM131" s="17"/>
      <c r="DN131" s="17"/>
      <c r="DO131" s="17"/>
      <c r="DP131" s="17"/>
      <c r="DQ131" s="17"/>
      <c r="DR131" s="17"/>
      <c r="DS131" s="17"/>
      <c r="DT131" s="17"/>
      <c r="DU131" s="17"/>
      <c r="DV131" s="17"/>
      <c r="DW131" s="17"/>
      <c r="DX131" s="17"/>
      <c r="DY131" s="17"/>
      <c r="DZ131" s="17"/>
      <c r="EA131" s="17"/>
      <c r="EB131" s="17"/>
      <c r="EC131" s="17"/>
      <c r="ED131" s="17"/>
      <c r="EE131" s="17"/>
      <c r="EF131" s="17"/>
      <c r="EG131" s="17"/>
      <c r="EH131" s="17"/>
      <c r="EI131" s="17"/>
      <c r="EJ131" s="17"/>
      <c r="EK131" s="17"/>
      <c r="EL131" s="17"/>
      <c r="EM131" s="17"/>
      <c r="EN131" s="17"/>
      <c r="EO131" s="17"/>
      <c r="EP131" s="17"/>
      <c r="EQ131" s="17"/>
      <c r="ER131" s="17"/>
      <c r="ES131" s="17"/>
      <c r="ET131" s="17"/>
      <c r="EU131" s="17"/>
      <c r="EV131" s="17"/>
      <c r="EW131" s="17"/>
      <c r="EX131" s="17"/>
      <c r="EY131" s="17"/>
      <c r="EZ131" s="17"/>
      <c r="FA131" s="17"/>
      <c r="FB131" s="17"/>
      <c r="FC131" s="17"/>
      <c r="FD131" s="17"/>
      <c r="FE131" s="17"/>
      <c r="FF131" s="17"/>
      <c r="FG131" s="17"/>
      <c r="FH131" s="17"/>
      <c r="FI131" s="17"/>
      <c r="FJ131" s="17"/>
      <c r="FK131" s="17"/>
      <c r="FL131" s="17"/>
      <c r="FM131" s="17"/>
      <c r="FN131" s="17"/>
      <c r="FO131" s="17"/>
      <c r="FP131" s="17"/>
      <c r="FQ131" s="17"/>
      <c r="FR131" s="17"/>
      <c r="FS131" s="17"/>
      <c r="FT131" s="17"/>
      <c r="FU131" s="17"/>
      <c r="FV131" s="17"/>
      <c r="FW131" s="17"/>
      <c r="FX131" s="17"/>
      <c r="FY131" s="17"/>
      <c r="FZ131" s="17"/>
      <c r="GA131" s="17"/>
      <c r="GB131" s="17"/>
      <c r="GC131" s="17"/>
      <c r="GD131" s="17"/>
      <c r="GE131" s="17"/>
      <c r="GF131" s="17"/>
      <c r="GG131" s="17"/>
      <c r="GH131" s="17"/>
      <c r="GI131" s="17"/>
      <c r="GJ131" s="17"/>
      <c r="GK131" s="17"/>
      <c r="GL131" s="17"/>
      <c r="GM131" s="17"/>
      <c r="GN131" s="17"/>
      <c r="GO131" s="17"/>
      <c r="GP131" s="17"/>
      <c r="GQ131" s="17"/>
      <c r="GR131" s="17"/>
      <c r="GS131" s="17"/>
      <c r="GT131" s="17"/>
      <c r="GU131" s="17"/>
      <c r="GV131" s="17"/>
      <c r="GW131" s="17"/>
      <c r="GX131" s="17"/>
      <c r="GY131" s="17"/>
      <c r="GZ131" s="17"/>
      <c r="HA131" s="17"/>
      <c r="HB131" s="17"/>
      <c r="HC131" s="17"/>
      <c r="HD131" s="17"/>
      <c r="HE131" s="17"/>
      <c r="HF131" s="17"/>
      <c r="HG131" s="17"/>
      <c r="HH131" s="17"/>
      <c r="HI131" s="17"/>
      <c r="HJ131" s="17"/>
      <c r="HK131" s="17"/>
      <c r="HL131" s="17"/>
      <c r="HM131" s="17"/>
      <c r="HN131" s="17"/>
      <c r="HO131" s="17"/>
      <c r="HP131" s="17"/>
      <c r="HQ131" s="17"/>
      <c r="HR131" s="17"/>
      <c r="HS131" s="17"/>
      <c r="HT131" s="17"/>
      <c r="HU131" s="17"/>
      <c r="HV131" s="17"/>
      <c r="HW131" s="17"/>
      <c r="HX131" s="17"/>
      <c r="HY131" s="17"/>
      <c r="HZ131" s="17"/>
      <c r="IA131" s="17"/>
      <c r="IB131" s="17"/>
      <c r="IC131" s="17"/>
      <c r="ID131" s="17"/>
      <c r="IE131" s="17"/>
      <c r="IF131" s="17"/>
      <c r="IG131" s="17"/>
      <c r="IH131" s="17"/>
      <c r="II131" s="17"/>
      <c r="IJ131" s="17"/>
      <c r="IK131" s="17"/>
      <c r="IL131" s="17"/>
      <c r="IM131" s="17"/>
      <c r="IN131" s="17"/>
      <c r="IO131" s="17"/>
      <c r="IP131" s="17"/>
      <c r="IQ131" s="17"/>
      <c r="IR131" s="17"/>
      <c r="IS131" s="17"/>
      <c r="IT131" s="17"/>
      <c r="IU131" s="17"/>
      <c r="IV131" s="17"/>
      <c r="IW131" s="17"/>
      <c r="IX131" s="17"/>
      <c r="IY131" s="17"/>
      <c r="IZ131" s="17"/>
      <c r="JA131" s="17"/>
      <c r="JB131" s="17"/>
      <c r="JC131" s="17"/>
      <c r="JD131" s="17"/>
      <c r="JE131" s="17"/>
      <c r="JF131" s="17"/>
      <c r="JG131" s="17"/>
      <c r="JH131" s="17"/>
      <c r="JI131" s="17"/>
      <c r="JJ131" s="17"/>
      <c r="JK131" s="17"/>
      <c r="JL131" s="17"/>
      <c r="JM131" s="17"/>
      <c r="JN131" s="17"/>
      <c r="JO131" s="17"/>
      <c r="JP131" s="17"/>
      <c r="JQ131" s="17"/>
      <c r="JR131" s="17"/>
      <c r="JS131" s="17"/>
      <c r="JT131" s="17"/>
      <c r="JU131" s="17"/>
      <c r="JV131" s="17"/>
      <c r="JW131" s="17"/>
      <c r="JX131" s="17"/>
      <c r="JY131" s="17"/>
      <c r="JZ131" s="17"/>
      <c r="KA131" s="17"/>
      <c r="KB131" s="17"/>
      <c r="KC131" s="17"/>
      <c r="KD131" s="17"/>
      <c r="KE131" s="17"/>
      <c r="KF131" s="17"/>
      <c r="KG131" s="17"/>
      <c r="KH131" s="17"/>
      <c r="KI131" s="17"/>
      <c r="KJ131" s="17"/>
      <c r="KK131" s="17"/>
      <c r="KL131" s="17"/>
      <c r="KM131" s="17"/>
      <c r="KN131" s="17"/>
      <c r="KO131" s="17"/>
      <c r="KP131" s="17"/>
      <c r="KQ131" s="17"/>
      <c r="KR131" s="17"/>
      <c r="KS131" s="17"/>
      <c r="KT131" s="17"/>
      <c r="KU131" s="17"/>
      <c r="KV131" s="17"/>
      <c r="KW131" s="17"/>
      <c r="KX131" s="17"/>
      <c r="KY131" s="17"/>
      <c r="KZ131" s="17"/>
      <c r="LA131" s="17"/>
      <c r="LB131" s="17"/>
      <c r="LC131" s="17"/>
      <c r="LD131" s="17"/>
      <c r="LE131" s="17"/>
      <c r="LF131" s="17"/>
      <c r="LG131" s="17"/>
      <c r="LH131" s="17"/>
      <c r="LI131" s="17"/>
      <c r="LJ131" s="17"/>
      <c r="LK131" s="17"/>
      <c r="LL131" s="17"/>
      <c r="LM131" s="17"/>
      <c r="LN131" s="17"/>
      <c r="LO131" s="17"/>
      <c r="LP131" s="17"/>
      <c r="LQ131" s="17"/>
      <c r="LR131" s="17"/>
      <c r="LS131" s="17"/>
      <c r="LT131" s="17"/>
      <c r="LU131" s="17"/>
      <c r="LV131" s="17"/>
      <c r="LW131" s="17"/>
      <c r="LX131" s="17"/>
      <c r="LY131" s="17"/>
      <c r="LZ131" s="17"/>
      <c r="MA131" s="17"/>
      <c r="MB131" s="17"/>
      <c r="MC131" s="17"/>
      <c r="MD131" s="17"/>
      <c r="ME131" s="17"/>
      <c r="MF131" s="17"/>
      <c r="MG131" s="17"/>
      <c r="MH131" s="17"/>
      <c r="MI131" s="17"/>
      <c r="MJ131" s="17"/>
      <c r="MK131" s="17"/>
      <c r="ML131" s="17"/>
      <c r="MM131" s="17"/>
      <c r="MN131" s="17"/>
      <c r="MO131" s="17"/>
      <c r="MP131" s="17"/>
      <c r="MQ131" s="17"/>
      <c r="MR131" s="17"/>
      <c r="MS131" s="17"/>
      <c r="MT131" s="17"/>
      <c r="MU131" s="17"/>
      <c r="MV131" s="17"/>
      <c r="MW131" s="17"/>
      <c r="MX131" s="17"/>
      <c r="MY131" s="17"/>
      <c r="MZ131" s="17"/>
      <c r="NA131" s="17"/>
      <c r="NB131" s="17"/>
      <c r="NC131" s="17"/>
      <c r="ND131" s="17"/>
      <c r="NE131" s="17"/>
      <c r="NF131" s="17"/>
      <c r="NG131" s="17"/>
      <c r="NH131" s="17"/>
      <c r="NI131" s="17"/>
      <c r="NJ131" s="17"/>
      <c r="NK131" s="17"/>
      <c r="NL131" s="17"/>
      <c r="NM131" s="17"/>
      <c r="NN131" s="17"/>
      <c r="NO131" s="17"/>
      <c r="NP131" s="17"/>
      <c r="NQ131" s="17"/>
      <c r="NR131" s="17"/>
      <c r="NS131" s="17"/>
      <c r="NT131" s="17"/>
      <c r="NU131" s="17"/>
      <c r="NV131" s="17"/>
      <c r="NW131" s="17"/>
      <c r="NX131" s="17"/>
      <c r="NY131" s="17"/>
      <c r="NZ131" s="17"/>
      <c r="OA131" s="17"/>
      <c r="OB131" s="17"/>
      <c r="OC131" s="17"/>
      <c r="OD131" s="17"/>
      <c r="OE131" s="17"/>
      <c r="OF131" s="17"/>
      <c r="OG131" s="17"/>
      <c r="OH131" s="17"/>
      <c r="OI131" s="17"/>
      <c r="OJ131" s="17"/>
      <c r="OK131" s="17"/>
      <c r="OL131" s="17"/>
      <c r="OM131" s="17"/>
      <c r="ON131" s="17"/>
      <c r="OO131" s="17"/>
      <c r="OP131" s="17"/>
      <c r="OQ131" s="17"/>
      <c r="OR131" s="17"/>
      <c r="OS131" s="17"/>
      <c r="OT131" s="17"/>
      <c r="OU131" s="17"/>
      <c r="OV131" s="17"/>
      <c r="OW131" s="17"/>
      <c r="OX131" s="17"/>
      <c r="OY131" s="17"/>
      <c r="OZ131" s="17"/>
      <c r="PA131" s="17"/>
      <c r="PB131" s="17"/>
      <c r="PC131" s="17"/>
      <c r="PD131" s="17"/>
      <c r="PE131" s="17"/>
      <c r="PF131" s="17"/>
      <c r="PG131" s="17"/>
      <c r="PH131" s="17"/>
      <c r="PI131" s="17"/>
      <c r="PJ131" s="17"/>
      <c r="PK131" s="17"/>
      <c r="PL131" s="17"/>
      <c r="PM131" s="17"/>
      <c r="PN131" s="17"/>
      <c r="PO131" s="17"/>
      <c r="PP131" s="17"/>
      <c r="PQ131" s="17"/>
      <c r="PR131" s="17"/>
      <c r="PS131" s="17"/>
      <c r="PT131" s="17"/>
      <c r="PU131" s="17"/>
      <c r="PV131" s="17"/>
      <c r="PW131" s="17"/>
      <c r="PX131" s="17"/>
      <c r="PY131" s="17"/>
      <c r="PZ131" s="17"/>
      <c r="QA131" s="17"/>
      <c r="QB131" s="17"/>
      <c r="QC131" s="17"/>
      <c r="QD131" s="17"/>
      <c r="QE131" s="17"/>
      <c r="QF131" s="17"/>
      <c r="QG131" s="17"/>
      <c r="QH131" s="17"/>
      <c r="QI131" s="17"/>
      <c r="QJ131" s="17"/>
      <c r="QK131" s="17"/>
      <c r="QL131" s="17"/>
      <c r="QM131" s="17"/>
      <c r="QN131" s="17"/>
      <c r="QO131" s="17"/>
      <c r="QP131" s="17"/>
      <c r="QQ131" s="17"/>
      <c r="QR131" s="17"/>
      <c r="QS131" s="17"/>
      <c r="QT131" s="17"/>
      <c r="QU131" s="17"/>
      <c r="QV131" s="17"/>
      <c r="QW131" s="17"/>
      <c r="QX131" s="17"/>
      <c r="QY131" s="17"/>
      <c r="QZ131" s="17"/>
      <c r="RA131" s="17"/>
      <c r="RB131" s="17"/>
      <c r="RC131" s="17"/>
      <c r="RD131" s="17"/>
      <c r="RE131" s="17"/>
      <c r="RF131" s="17"/>
      <c r="RG131" s="17"/>
      <c r="RH131" s="17"/>
      <c r="RI131" s="17"/>
      <c r="RJ131" s="17"/>
      <c r="RK131" s="17"/>
      <c r="RL131" s="17"/>
      <c r="RM131" s="17"/>
      <c r="RN131" s="17"/>
      <c r="RO131" s="17"/>
      <c r="RP131" s="17"/>
      <c r="RQ131" s="17"/>
      <c r="RR131" s="17"/>
      <c r="RS131" s="17"/>
      <c r="RT131" s="17"/>
      <c r="RU131" s="17"/>
      <c r="RV131" s="17"/>
      <c r="RW131" s="17"/>
      <c r="RX131" s="17"/>
      <c r="RY131" s="17"/>
      <c r="RZ131" s="17"/>
      <c r="SA131" s="17"/>
      <c r="SB131" s="17"/>
      <c r="SC131" s="17"/>
      <c r="SD131" s="17"/>
      <c r="SE131" s="17"/>
      <c r="SF131" s="17"/>
      <c r="SG131" s="17"/>
      <c r="SH131" s="17"/>
      <c r="SI131" s="17"/>
      <c r="SJ131" s="17"/>
      <c r="SK131" s="17"/>
      <c r="SL131" s="17"/>
      <c r="SM131" s="17"/>
      <c r="SN131" s="17"/>
      <c r="SO131" s="17"/>
      <c r="SP131" s="17"/>
      <c r="SQ131" s="17"/>
      <c r="SR131" s="17"/>
      <c r="SS131" s="17"/>
      <c r="ST131" s="17"/>
      <c r="SU131" s="17"/>
      <c r="SV131" s="17"/>
      <c r="SW131" s="17"/>
      <c r="SX131" s="17"/>
      <c r="SY131" s="17"/>
      <c r="SZ131" s="17"/>
      <c r="TA131" s="17"/>
      <c r="TB131" s="17"/>
      <c r="TC131" s="17"/>
      <c r="TD131" s="17"/>
      <c r="TE131" s="17"/>
      <c r="TF131" s="17"/>
      <c r="TG131" s="17"/>
      <c r="TH131" s="17"/>
      <c r="TI131" s="17"/>
      <c r="TJ131" s="17"/>
      <c r="TK131" s="17"/>
      <c r="TL131" s="17"/>
      <c r="TM131" s="17"/>
      <c r="TN131" s="17"/>
      <c r="TO131" s="17"/>
      <c r="TP131" s="17"/>
      <c r="TQ131" s="17"/>
      <c r="TR131" s="17"/>
      <c r="TS131" s="17"/>
      <c r="TT131" s="17"/>
      <c r="TU131" s="17"/>
      <c r="TV131" s="17"/>
      <c r="TW131" s="17"/>
      <c r="TX131" s="17"/>
      <c r="TY131" s="17"/>
      <c r="TZ131" s="17"/>
      <c r="UA131" s="17"/>
      <c r="UB131" s="17"/>
      <c r="UC131" s="17"/>
      <c r="UD131" s="17"/>
      <c r="UE131" s="17"/>
      <c r="UF131" s="17"/>
      <c r="UG131" s="17"/>
      <c r="UH131" s="17"/>
      <c r="UI131" s="17"/>
      <c r="UJ131" s="17"/>
      <c r="UK131" s="17"/>
      <c r="UL131" s="17"/>
      <c r="UM131" s="17"/>
      <c r="UN131" s="17"/>
      <c r="UO131" s="17"/>
      <c r="UP131" s="17"/>
      <c r="UQ131" s="17"/>
      <c r="UR131" s="17"/>
      <c r="US131" s="17"/>
      <c r="UT131" s="17"/>
      <c r="UU131" s="17"/>
      <c r="UV131" s="17"/>
      <c r="UW131" s="17"/>
      <c r="UX131" s="17"/>
      <c r="UY131" s="17"/>
      <c r="UZ131" s="17"/>
      <c r="VA131" s="17"/>
      <c r="VB131" s="17"/>
      <c r="VC131" s="17"/>
      <c r="VD131" s="17"/>
      <c r="VE131" s="17"/>
      <c r="VF131" s="17"/>
      <c r="VG131" s="17"/>
      <c r="VH131" s="17"/>
      <c r="VI131" s="17"/>
      <c r="VJ131" s="17"/>
      <c r="VK131" s="17"/>
      <c r="VL131" s="17"/>
      <c r="VM131" s="17"/>
      <c r="VN131" s="17"/>
      <c r="VO131" s="17"/>
      <c r="VP131" s="17"/>
      <c r="VQ131" s="17"/>
      <c r="VR131" s="17"/>
      <c r="VS131" s="17"/>
      <c r="VT131" s="17"/>
      <c r="VU131" s="17"/>
      <c r="VV131" s="17"/>
      <c r="VW131" s="17"/>
      <c r="VX131" s="17"/>
      <c r="VY131" s="17"/>
      <c r="VZ131" s="17"/>
      <c r="WA131" s="17"/>
      <c r="WB131" s="17"/>
      <c r="WC131" s="17"/>
      <c r="WD131" s="17"/>
      <c r="WE131" s="17"/>
      <c r="WF131" s="17"/>
      <c r="WG131" s="17"/>
      <c r="WH131" s="17"/>
      <c r="WI131" s="17"/>
      <c r="WJ131" s="17"/>
      <c r="WK131" s="17"/>
      <c r="WL131" s="17"/>
      <c r="WM131" s="17"/>
      <c r="WN131" s="17"/>
      <c r="WO131" s="17"/>
      <c r="WP131" s="17"/>
      <c r="WQ131" s="17"/>
      <c r="WR131" s="17"/>
      <c r="WS131" s="17"/>
      <c r="WT131" s="17"/>
      <c r="WU131" s="17"/>
      <c r="WV131" s="17"/>
      <c r="WW131" s="17"/>
      <c r="WX131" s="17"/>
      <c r="WY131" s="17"/>
      <c r="WZ131" s="17"/>
      <c r="XA131" s="17"/>
      <c r="XB131" s="17"/>
      <c r="XC131" s="17"/>
      <c r="XD131" s="17"/>
      <c r="XE131" s="17"/>
      <c r="XF131" s="17"/>
      <c r="XG131" s="17"/>
      <c r="XH131" s="17"/>
      <c r="XI131" s="17"/>
      <c r="XJ131" s="17"/>
      <c r="XK131" s="17"/>
      <c r="XL131" s="17"/>
      <c r="XM131" s="17"/>
      <c r="XN131" s="17"/>
      <c r="XO131" s="17"/>
      <c r="XP131" s="17"/>
      <c r="XQ131" s="17"/>
      <c r="XR131" s="17"/>
      <c r="XS131" s="17"/>
      <c r="XT131" s="17"/>
      <c r="XU131" s="17"/>
      <c r="XV131" s="17"/>
      <c r="XW131" s="17"/>
      <c r="XX131" s="17"/>
      <c r="XY131" s="17"/>
      <c r="XZ131" s="17"/>
      <c r="YA131" s="17"/>
      <c r="YB131" s="17"/>
      <c r="YC131" s="17"/>
      <c r="YD131" s="17"/>
      <c r="YE131" s="17"/>
      <c r="YF131" s="17"/>
      <c r="YG131" s="17"/>
      <c r="YH131" s="17"/>
      <c r="YI131" s="17"/>
      <c r="YJ131" s="17"/>
      <c r="YK131" s="17"/>
      <c r="YL131" s="17"/>
      <c r="YM131" s="17"/>
      <c r="YN131" s="17"/>
      <c r="YO131" s="17"/>
      <c r="YP131" s="17"/>
      <c r="YQ131" s="17"/>
      <c r="YR131" s="17"/>
      <c r="YS131" s="17"/>
      <c r="YT131" s="17"/>
      <c r="YU131" s="17"/>
      <c r="YV131" s="17"/>
      <c r="YW131" s="17"/>
      <c r="YX131" s="17"/>
      <c r="YY131" s="17"/>
      <c r="YZ131" s="17"/>
      <c r="ZA131" s="17"/>
      <c r="ZB131" s="17"/>
      <c r="ZC131" s="17"/>
      <c r="ZD131" s="17"/>
      <c r="ZE131" s="17"/>
      <c r="ZF131" s="17"/>
      <c r="ZG131" s="17"/>
      <c r="ZH131" s="17"/>
      <c r="ZI131" s="17"/>
      <c r="ZJ131" s="17"/>
      <c r="ZK131" s="17"/>
      <c r="ZL131" s="17"/>
      <c r="ZM131" s="17"/>
      <c r="ZN131" s="17"/>
      <c r="ZO131" s="17"/>
      <c r="ZP131" s="17"/>
      <c r="ZQ131" s="17"/>
      <c r="ZR131" s="17"/>
      <c r="ZS131" s="17"/>
      <c r="ZT131" s="17"/>
      <c r="ZU131" s="17"/>
      <c r="ZV131" s="17"/>
      <c r="ZW131" s="17"/>
      <c r="ZX131" s="17"/>
      <c r="ZY131" s="17"/>
      <c r="ZZ131" s="17"/>
      <c r="AAA131" s="17"/>
      <c r="AAB131" s="17"/>
      <c r="AAC131" s="17"/>
      <c r="AAD131" s="17"/>
      <c r="AAE131" s="17"/>
      <c r="AAF131" s="17"/>
      <c r="AAG131" s="17"/>
      <c r="AAH131" s="17"/>
      <c r="AAI131" s="17"/>
      <c r="AAJ131" s="17"/>
      <c r="AAK131" s="17"/>
      <c r="AAL131" s="17"/>
      <c r="AAM131" s="17"/>
      <c r="AAN131" s="17"/>
      <c r="AAO131" s="17"/>
      <c r="AAP131" s="17"/>
      <c r="AAQ131" s="17"/>
      <c r="AAR131" s="17"/>
      <c r="AAS131" s="17"/>
      <c r="AAT131" s="17"/>
      <c r="AAU131" s="17"/>
      <c r="AAV131" s="17"/>
      <c r="AAW131" s="17"/>
      <c r="AAX131" s="17"/>
      <c r="AAY131" s="17"/>
      <c r="AAZ131" s="17"/>
      <c r="ABA131" s="17"/>
      <c r="ABB131" s="17"/>
      <c r="ABC131" s="17"/>
      <c r="ABD131" s="17"/>
      <c r="ABE131" s="17"/>
      <c r="ABF131" s="17"/>
      <c r="ABG131" s="17"/>
      <c r="ABH131" s="17"/>
      <c r="ABI131" s="17"/>
      <c r="ABJ131" s="17"/>
      <c r="ABK131" s="17"/>
      <c r="ABL131" s="17"/>
      <c r="ABM131" s="17"/>
      <c r="ABN131" s="17"/>
      <c r="ABO131" s="17"/>
      <c r="ABP131" s="17"/>
      <c r="ABQ131" s="17"/>
      <c r="ABR131" s="17"/>
      <c r="ABS131" s="17"/>
      <c r="ABT131" s="17"/>
      <c r="ABU131" s="17"/>
      <c r="ABV131" s="17"/>
      <c r="ABW131" s="17"/>
      <c r="ABX131" s="17"/>
      <c r="ABY131" s="17"/>
      <c r="ABZ131" s="17"/>
      <c r="ACA131" s="17"/>
      <c r="ACB131" s="17"/>
      <c r="ACC131" s="17"/>
      <c r="ACD131" s="17"/>
      <c r="ACE131" s="17"/>
      <c r="ACF131" s="17"/>
      <c r="ACG131" s="17"/>
      <c r="ACH131" s="17"/>
      <c r="ACI131" s="17"/>
      <c r="ACJ131" s="17"/>
      <c r="ACK131" s="17"/>
      <c r="ACL131" s="17"/>
      <c r="ACM131" s="17"/>
      <c r="ACN131" s="17"/>
      <c r="ACO131" s="17"/>
      <c r="ACP131" s="17"/>
      <c r="ACQ131" s="17"/>
      <c r="ACR131" s="17"/>
      <c r="ACS131" s="17"/>
      <c r="ACT131" s="17"/>
      <c r="ACU131" s="17"/>
      <c r="ACV131" s="17"/>
      <c r="ACW131" s="17"/>
      <c r="ACX131" s="17"/>
      <c r="ACY131" s="17"/>
      <c r="ACZ131" s="17"/>
      <c r="ADA131" s="17"/>
      <c r="ADB131" s="17"/>
      <c r="ADC131" s="17"/>
      <c r="ADD131" s="17"/>
      <c r="ADE131" s="17"/>
      <c r="ADF131" s="17"/>
      <c r="ADG131" s="17"/>
      <c r="ADH131" s="17"/>
      <c r="ADI131" s="17"/>
      <c r="ADJ131" s="17"/>
      <c r="ADK131" s="17"/>
      <c r="ADL131" s="17"/>
      <c r="ADM131" s="17"/>
      <c r="ADN131" s="17"/>
      <c r="ADO131" s="17"/>
      <c r="ADP131" s="17"/>
      <c r="ADQ131" s="17"/>
      <c r="ADR131" s="17"/>
      <c r="ADS131" s="17"/>
      <c r="ADT131" s="17"/>
      <c r="ADU131" s="17"/>
      <c r="ADV131" s="17"/>
      <c r="ADW131" s="17"/>
      <c r="ADX131" s="17"/>
      <c r="ADY131" s="17"/>
      <c r="ADZ131" s="17"/>
      <c r="AEA131" s="17"/>
      <c r="AEB131" s="17"/>
      <c r="AEC131" s="17"/>
      <c r="AED131" s="17"/>
      <c r="AEE131" s="17"/>
      <c r="AEF131" s="17"/>
      <c r="AEG131" s="17"/>
      <c r="AEH131" s="17"/>
      <c r="AEI131" s="17"/>
      <c r="AEJ131" s="17"/>
      <c r="AEK131" s="17"/>
      <c r="AEL131" s="17"/>
      <c r="AEM131" s="17"/>
      <c r="AEN131" s="17"/>
      <c r="AEO131" s="17"/>
      <c r="AEP131" s="17"/>
      <c r="AEQ131" s="17"/>
    </row>
    <row r="132" spans="1:823" s="11" customFormat="1" ht="12.95" customHeight="1" x14ac:dyDescent="0.25">
      <c r="A132" s="149"/>
      <c r="B132" s="140"/>
      <c r="C132" s="146"/>
      <c r="D132" s="140"/>
      <c r="E132" s="143"/>
      <c r="F132" s="7" t="s">
        <v>81</v>
      </c>
      <c r="G132" s="21">
        <v>2</v>
      </c>
      <c r="H132" s="34" t="b">
        <v>0</v>
      </c>
      <c r="I132" s="8"/>
      <c r="J132" s="40"/>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c r="BE132" s="17"/>
      <c r="BF132" s="17"/>
      <c r="BG132" s="17"/>
      <c r="BH132" s="17"/>
      <c r="BI132" s="17"/>
      <c r="BJ132" s="17"/>
      <c r="BK132" s="17"/>
      <c r="BL132" s="17"/>
      <c r="BM132" s="17"/>
      <c r="BN132" s="17"/>
      <c r="BO132" s="17"/>
      <c r="BP132" s="17"/>
      <c r="BQ132" s="17"/>
      <c r="BR132" s="17"/>
      <c r="BS132" s="17"/>
      <c r="BT132" s="17"/>
      <c r="BU132" s="17"/>
      <c r="BV132" s="17"/>
      <c r="BW132" s="17"/>
      <c r="BX132" s="17"/>
      <c r="BY132" s="17"/>
      <c r="BZ132" s="17"/>
      <c r="CA132" s="17"/>
      <c r="CB132" s="17"/>
      <c r="CC132" s="17"/>
      <c r="CD132" s="17"/>
      <c r="CE132" s="17"/>
      <c r="CF132" s="17"/>
      <c r="CG132" s="17"/>
      <c r="CH132" s="17"/>
      <c r="CI132" s="17"/>
      <c r="CJ132" s="17"/>
      <c r="CK132" s="17"/>
      <c r="CL132" s="17"/>
      <c r="CM132" s="17"/>
      <c r="CN132" s="17"/>
      <c r="CO132" s="17"/>
      <c r="CP132" s="17"/>
      <c r="CQ132" s="17"/>
      <c r="CR132" s="17"/>
      <c r="CS132" s="17"/>
      <c r="CT132" s="17"/>
      <c r="CU132" s="17"/>
      <c r="CV132" s="17"/>
      <c r="CW132" s="17"/>
      <c r="CX132" s="17"/>
      <c r="CY132" s="17"/>
      <c r="CZ132" s="17"/>
      <c r="DA132" s="17"/>
      <c r="DB132" s="17"/>
      <c r="DC132" s="17"/>
      <c r="DD132" s="17"/>
      <c r="DE132" s="17"/>
      <c r="DF132" s="17"/>
      <c r="DG132" s="17"/>
      <c r="DH132" s="17"/>
      <c r="DI132" s="17"/>
      <c r="DJ132" s="17"/>
      <c r="DK132" s="17"/>
      <c r="DL132" s="17"/>
      <c r="DM132" s="17"/>
      <c r="DN132" s="17"/>
      <c r="DO132" s="17"/>
      <c r="DP132" s="17"/>
      <c r="DQ132" s="17"/>
      <c r="DR132" s="17"/>
      <c r="DS132" s="17"/>
      <c r="DT132" s="17"/>
      <c r="DU132" s="17"/>
      <c r="DV132" s="17"/>
      <c r="DW132" s="17"/>
      <c r="DX132" s="17"/>
      <c r="DY132" s="17"/>
      <c r="DZ132" s="17"/>
      <c r="EA132" s="17"/>
      <c r="EB132" s="17"/>
      <c r="EC132" s="17"/>
      <c r="ED132" s="17"/>
      <c r="EE132" s="17"/>
      <c r="EF132" s="17"/>
      <c r="EG132" s="17"/>
      <c r="EH132" s="17"/>
      <c r="EI132" s="17"/>
      <c r="EJ132" s="17"/>
      <c r="EK132" s="17"/>
      <c r="EL132" s="17"/>
      <c r="EM132" s="17"/>
      <c r="EN132" s="17"/>
      <c r="EO132" s="17"/>
      <c r="EP132" s="17"/>
      <c r="EQ132" s="17"/>
      <c r="ER132" s="17"/>
      <c r="ES132" s="17"/>
      <c r="ET132" s="17"/>
      <c r="EU132" s="17"/>
      <c r="EV132" s="17"/>
      <c r="EW132" s="17"/>
      <c r="EX132" s="17"/>
      <c r="EY132" s="17"/>
      <c r="EZ132" s="17"/>
      <c r="FA132" s="17"/>
      <c r="FB132" s="17"/>
      <c r="FC132" s="17"/>
      <c r="FD132" s="17"/>
      <c r="FE132" s="17"/>
      <c r="FF132" s="17"/>
      <c r="FG132" s="17"/>
      <c r="FH132" s="17"/>
      <c r="FI132" s="17"/>
      <c r="FJ132" s="17"/>
      <c r="FK132" s="17"/>
      <c r="FL132" s="17"/>
      <c r="FM132" s="17"/>
      <c r="FN132" s="17"/>
      <c r="FO132" s="17"/>
      <c r="FP132" s="17"/>
      <c r="FQ132" s="17"/>
      <c r="FR132" s="17"/>
      <c r="FS132" s="17"/>
      <c r="FT132" s="17"/>
      <c r="FU132" s="17"/>
      <c r="FV132" s="17"/>
      <c r="FW132" s="17"/>
      <c r="FX132" s="17"/>
      <c r="FY132" s="17"/>
      <c r="FZ132" s="17"/>
      <c r="GA132" s="17"/>
      <c r="GB132" s="17"/>
      <c r="GC132" s="17"/>
      <c r="GD132" s="17"/>
      <c r="GE132" s="17"/>
      <c r="GF132" s="17"/>
      <c r="GG132" s="17"/>
      <c r="GH132" s="17"/>
      <c r="GI132" s="17"/>
      <c r="GJ132" s="17"/>
      <c r="GK132" s="17"/>
      <c r="GL132" s="17"/>
      <c r="GM132" s="17"/>
      <c r="GN132" s="17"/>
      <c r="GO132" s="17"/>
      <c r="GP132" s="17"/>
      <c r="GQ132" s="17"/>
      <c r="GR132" s="17"/>
      <c r="GS132" s="17"/>
      <c r="GT132" s="17"/>
      <c r="GU132" s="17"/>
      <c r="GV132" s="17"/>
      <c r="GW132" s="17"/>
      <c r="GX132" s="17"/>
      <c r="GY132" s="17"/>
      <c r="GZ132" s="17"/>
      <c r="HA132" s="17"/>
      <c r="HB132" s="17"/>
      <c r="HC132" s="17"/>
      <c r="HD132" s="17"/>
      <c r="HE132" s="17"/>
      <c r="HF132" s="17"/>
      <c r="HG132" s="17"/>
      <c r="HH132" s="17"/>
      <c r="HI132" s="17"/>
      <c r="HJ132" s="17"/>
      <c r="HK132" s="17"/>
      <c r="HL132" s="17"/>
      <c r="HM132" s="17"/>
      <c r="HN132" s="17"/>
      <c r="HO132" s="17"/>
      <c r="HP132" s="17"/>
      <c r="HQ132" s="17"/>
      <c r="HR132" s="17"/>
      <c r="HS132" s="17"/>
      <c r="HT132" s="17"/>
      <c r="HU132" s="17"/>
      <c r="HV132" s="17"/>
      <c r="HW132" s="17"/>
      <c r="HX132" s="17"/>
      <c r="HY132" s="17"/>
      <c r="HZ132" s="17"/>
      <c r="IA132" s="17"/>
      <c r="IB132" s="17"/>
      <c r="IC132" s="17"/>
      <c r="ID132" s="17"/>
      <c r="IE132" s="17"/>
      <c r="IF132" s="17"/>
      <c r="IG132" s="17"/>
      <c r="IH132" s="17"/>
      <c r="II132" s="17"/>
      <c r="IJ132" s="17"/>
      <c r="IK132" s="17"/>
      <c r="IL132" s="17"/>
      <c r="IM132" s="17"/>
      <c r="IN132" s="17"/>
      <c r="IO132" s="17"/>
      <c r="IP132" s="17"/>
      <c r="IQ132" s="17"/>
      <c r="IR132" s="17"/>
      <c r="IS132" s="17"/>
      <c r="IT132" s="17"/>
      <c r="IU132" s="17"/>
      <c r="IV132" s="17"/>
      <c r="IW132" s="17"/>
      <c r="IX132" s="17"/>
      <c r="IY132" s="17"/>
      <c r="IZ132" s="17"/>
      <c r="JA132" s="17"/>
      <c r="JB132" s="17"/>
      <c r="JC132" s="17"/>
      <c r="JD132" s="17"/>
      <c r="JE132" s="17"/>
      <c r="JF132" s="17"/>
      <c r="JG132" s="17"/>
      <c r="JH132" s="17"/>
      <c r="JI132" s="17"/>
      <c r="JJ132" s="17"/>
      <c r="JK132" s="17"/>
      <c r="JL132" s="17"/>
      <c r="JM132" s="17"/>
      <c r="JN132" s="17"/>
      <c r="JO132" s="17"/>
      <c r="JP132" s="17"/>
      <c r="JQ132" s="17"/>
      <c r="JR132" s="17"/>
      <c r="JS132" s="17"/>
      <c r="JT132" s="17"/>
      <c r="JU132" s="17"/>
      <c r="JV132" s="17"/>
      <c r="JW132" s="17"/>
      <c r="JX132" s="17"/>
      <c r="JY132" s="17"/>
      <c r="JZ132" s="17"/>
      <c r="KA132" s="17"/>
      <c r="KB132" s="17"/>
      <c r="KC132" s="17"/>
      <c r="KD132" s="17"/>
      <c r="KE132" s="17"/>
      <c r="KF132" s="17"/>
      <c r="KG132" s="17"/>
      <c r="KH132" s="17"/>
      <c r="KI132" s="17"/>
      <c r="KJ132" s="17"/>
      <c r="KK132" s="17"/>
      <c r="KL132" s="17"/>
      <c r="KM132" s="17"/>
      <c r="KN132" s="17"/>
      <c r="KO132" s="17"/>
      <c r="KP132" s="17"/>
      <c r="KQ132" s="17"/>
      <c r="KR132" s="17"/>
      <c r="KS132" s="17"/>
      <c r="KT132" s="17"/>
      <c r="KU132" s="17"/>
      <c r="KV132" s="17"/>
      <c r="KW132" s="17"/>
      <c r="KX132" s="17"/>
      <c r="KY132" s="17"/>
      <c r="KZ132" s="17"/>
      <c r="LA132" s="17"/>
      <c r="LB132" s="17"/>
      <c r="LC132" s="17"/>
      <c r="LD132" s="17"/>
      <c r="LE132" s="17"/>
      <c r="LF132" s="17"/>
      <c r="LG132" s="17"/>
      <c r="LH132" s="17"/>
      <c r="LI132" s="17"/>
      <c r="LJ132" s="17"/>
      <c r="LK132" s="17"/>
      <c r="LL132" s="17"/>
      <c r="LM132" s="17"/>
      <c r="LN132" s="17"/>
      <c r="LO132" s="17"/>
      <c r="LP132" s="17"/>
      <c r="LQ132" s="17"/>
      <c r="LR132" s="17"/>
      <c r="LS132" s="17"/>
      <c r="LT132" s="17"/>
      <c r="LU132" s="17"/>
      <c r="LV132" s="17"/>
      <c r="LW132" s="17"/>
      <c r="LX132" s="17"/>
      <c r="LY132" s="17"/>
      <c r="LZ132" s="17"/>
      <c r="MA132" s="17"/>
      <c r="MB132" s="17"/>
      <c r="MC132" s="17"/>
      <c r="MD132" s="17"/>
      <c r="ME132" s="17"/>
      <c r="MF132" s="17"/>
      <c r="MG132" s="17"/>
      <c r="MH132" s="17"/>
      <c r="MI132" s="17"/>
      <c r="MJ132" s="17"/>
      <c r="MK132" s="17"/>
      <c r="ML132" s="17"/>
      <c r="MM132" s="17"/>
      <c r="MN132" s="17"/>
      <c r="MO132" s="17"/>
      <c r="MP132" s="17"/>
      <c r="MQ132" s="17"/>
      <c r="MR132" s="17"/>
      <c r="MS132" s="17"/>
      <c r="MT132" s="17"/>
      <c r="MU132" s="17"/>
      <c r="MV132" s="17"/>
      <c r="MW132" s="17"/>
      <c r="MX132" s="17"/>
      <c r="MY132" s="17"/>
      <c r="MZ132" s="17"/>
      <c r="NA132" s="17"/>
      <c r="NB132" s="17"/>
      <c r="NC132" s="17"/>
      <c r="ND132" s="17"/>
      <c r="NE132" s="17"/>
      <c r="NF132" s="17"/>
      <c r="NG132" s="17"/>
      <c r="NH132" s="17"/>
      <c r="NI132" s="17"/>
      <c r="NJ132" s="17"/>
      <c r="NK132" s="17"/>
      <c r="NL132" s="17"/>
      <c r="NM132" s="17"/>
      <c r="NN132" s="17"/>
      <c r="NO132" s="17"/>
      <c r="NP132" s="17"/>
      <c r="NQ132" s="17"/>
      <c r="NR132" s="17"/>
      <c r="NS132" s="17"/>
      <c r="NT132" s="17"/>
      <c r="NU132" s="17"/>
      <c r="NV132" s="17"/>
      <c r="NW132" s="17"/>
      <c r="NX132" s="17"/>
      <c r="NY132" s="17"/>
      <c r="NZ132" s="17"/>
      <c r="OA132" s="17"/>
      <c r="OB132" s="17"/>
      <c r="OC132" s="17"/>
      <c r="OD132" s="17"/>
      <c r="OE132" s="17"/>
      <c r="OF132" s="17"/>
      <c r="OG132" s="17"/>
      <c r="OH132" s="17"/>
      <c r="OI132" s="17"/>
      <c r="OJ132" s="17"/>
      <c r="OK132" s="17"/>
      <c r="OL132" s="17"/>
      <c r="OM132" s="17"/>
      <c r="ON132" s="17"/>
      <c r="OO132" s="17"/>
      <c r="OP132" s="17"/>
      <c r="OQ132" s="17"/>
      <c r="OR132" s="17"/>
      <c r="OS132" s="17"/>
      <c r="OT132" s="17"/>
      <c r="OU132" s="17"/>
      <c r="OV132" s="17"/>
      <c r="OW132" s="17"/>
      <c r="OX132" s="17"/>
      <c r="OY132" s="17"/>
      <c r="OZ132" s="17"/>
      <c r="PA132" s="17"/>
      <c r="PB132" s="17"/>
      <c r="PC132" s="17"/>
      <c r="PD132" s="17"/>
      <c r="PE132" s="17"/>
      <c r="PF132" s="17"/>
      <c r="PG132" s="17"/>
      <c r="PH132" s="17"/>
      <c r="PI132" s="17"/>
      <c r="PJ132" s="17"/>
      <c r="PK132" s="17"/>
      <c r="PL132" s="17"/>
      <c r="PM132" s="17"/>
      <c r="PN132" s="17"/>
      <c r="PO132" s="17"/>
      <c r="PP132" s="17"/>
      <c r="PQ132" s="17"/>
      <c r="PR132" s="17"/>
      <c r="PS132" s="17"/>
      <c r="PT132" s="17"/>
      <c r="PU132" s="17"/>
      <c r="PV132" s="17"/>
      <c r="PW132" s="17"/>
      <c r="PX132" s="17"/>
      <c r="PY132" s="17"/>
      <c r="PZ132" s="17"/>
      <c r="QA132" s="17"/>
      <c r="QB132" s="17"/>
      <c r="QC132" s="17"/>
      <c r="QD132" s="17"/>
      <c r="QE132" s="17"/>
      <c r="QF132" s="17"/>
      <c r="QG132" s="17"/>
      <c r="QH132" s="17"/>
      <c r="QI132" s="17"/>
      <c r="QJ132" s="17"/>
      <c r="QK132" s="17"/>
      <c r="QL132" s="17"/>
      <c r="QM132" s="17"/>
      <c r="QN132" s="17"/>
      <c r="QO132" s="17"/>
      <c r="QP132" s="17"/>
      <c r="QQ132" s="17"/>
      <c r="QR132" s="17"/>
      <c r="QS132" s="17"/>
      <c r="QT132" s="17"/>
      <c r="QU132" s="17"/>
      <c r="QV132" s="17"/>
      <c r="QW132" s="17"/>
      <c r="QX132" s="17"/>
      <c r="QY132" s="17"/>
      <c r="QZ132" s="17"/>
      <c r="RA132" s="17"/>
      <c r="RB132" s="17"/>
      <c r="RC132" s="17"/>
      <c r="RD132" s="17"/>
      <c r="RE132" s="17"/>
      <c r="RF132" s="17"/>
      <c r="RG132" s="17"/>
      <c r="RH132" s="17"/>
      <c r="RI132" s="17"/>
      <c r="RJ132" s="17"/>
      <c r="RK132" s="17"/>
      <c r="RL132" s="17"/>
      <c r="RM132" s="17"/>
      <c r="RN132" s="17"/>
      <c r="RO132" s="17"/>
      <c r="RP132" s="17"/>
      <c r="RQ132" s="17"/>
      <c r="RR132" s="17"/>
      <c r="RS132" s="17"/>
      <c r="RT132" s="17"/>
      <c r="RU132" s="17"/>
      <c r="RV132" s="17"/>
      <c r="RW132" s="17"/>
      <c r="RX132" s="17"/>
      <c r="RY132" s="17"/>
      <c r="RZ132" s="17"/>
      <c r="SA132" s="17"/>
      <c r="SB132" s="17"/>
      <c r="SC132" s="17"/>
      <c r="SD132" s="17"/>
      <c r="SE132" s="17"/>
      <c r="SF132" s="17"/>
      <c r="SG132" s="17"/>
      <c r="SH132" s="17"/>
      <c r="SI132" s="17"/>
      <c r="SJ132" s="17"/>
      <c r="SK132" s="17"/>
      <c r="SL132" s="17"/>
      <c r="SM132" s="17"/>
      <c r="SN132" s="17"/>
      <c r="SO132" s="17"/>
      <c r="SP132" s="17"/>
      <c r="SQ132" s="17"/>
      <c r="SR132" s="17"/>
      <c r="SS132" s="17"/>
      <c r="ST132" s="17"/>
      <c r="SU132" s="17"/>
      <c r="SV132" s="17"/>
      <c r="SW132" s="17"/>
      <c r="SX132" s="17"/>
      <c r="SY132" s="17"/>
      <c r="SZ132" s="17"/>
      <c r="TA132" s="17"/>
      <c r="TB132" s="17"/>
      <c r="TC132" s="17"/>
      <c r="TD132" s="17"/>
      <c r="TE132" s="17"/>
      <c r="TF132" s="17"/>
      <c r="TG132" s="17"/>
      <c r="TH132" s="17"/>
      <c r="TI132" s="17"/>
      <c r="TJ132" s="17"/>
      <c r="TK132" s="17"/>
      <c r="TL132" s="17"/>
      <c r="TM132" s="17"/>
      <c r="TN132" s="17"/>
      <c r="TO132" s="17"/>
      <c r="TP132" s="17"/>
      <c r="TQ132" s="17"/>
      <c r="TR132" s="17"/>
      <c r="TS132" s="17"/>
      <c r="TT132" s="17"/>
      <c r="TU132" s="17"/>
      <c r="TV132" s="17"/>
      <c r="TW132" s="17"/>
      <c r="TX132" s="17"/>
      <c r="TY132" s="17"/>
      <c r="TZ132" s="17"/>
      <c r="UA132" s="17"/>
      <c r="UB132" s="17"/>
      <c r="UC132" s="17"/>
      <c r="UD132" s="17"/>
      <c r="UE132" s="17"/>
      <c r="UF132" s="17"/>
      <c r="UG132" s="17"/>
      <c r="UH132" s="17"/>
      <c r="UI132" s="17"/>
      <c r="UJ132" s="17"/>
      <c r="UK132" s="17"/>
      <c r="UL132" s="17"/>
      <c r="UM132" s="17"/>
      <c r="UN132" s="17"/>
      <c r="UO132" s="17"/>
      <c r="UP132" s="17"/>
      <c r="UQ132" s="17"/>
      <c r="UR132" s="17"/>
      <c r="US132" s="17"/>
      <c r="UT132" s="17"/>
      <c r="UU132" s="17"/>
      <c r="UV132" s="17"/>
      <c r="UW132" s="17"/>
      <c r="UX132" s="17"/>
      <c r="UY132" s="17"/>
      <c r="UZ132" s="17"/>
      <c r="VA132" s="17"/>
      <c r="VB132" s="17"/>
      <c r="VC132" s="17"/>
      <c r="VD132" s="17"/>
      <c r="VE132" s="17"/>
      <c r="VF132" s="17"/>
      <c r="VG132" s="17"/>
      <c r="VH132" s="17"/>
      <c r="VI132" s="17"/>
      <c r="VJ132" s="17"/>
      <c r="VK132" s="17"/>
      <c r="VL132" s="17"/>
      <c r="VM132" s="17"/>
      <c r="VN132" s="17"/>
      <c r="VO132" s="17"/>
      <c r="VP132" s="17"/>
      <c r="VQ132" s="17"/>
      <c r="VR132" s="17"/>
      <c r="VS132" s="17"/>
      <c r="VT132" s="17"/>
      <c r="VU132" s="17"/>
      <c r="VV132" s="17"/>
      <c r="VW132" s="17"/>
      <c r="VX132" s="17"/>
      <c r="VY132" s="17"/>
      <c r="VZ132" s="17"/>
      <c r="WA132" s="17"/>
      <c r="WB132" s="17"/>
      <c r="WC132" s="17"/>
      <c r="WD132" s="17"/>
      <c r="WE132" s="17"/>
      <c r="WF132" s="17"/>
      <c r="WG132" s="17"/>
      <c r="WH132" s="17"/>
      <c r="WI132" s="17"/>
      <c r="WJ132" s="17"/>
      <c r="WK132" s="17"/>
      <c r="WL132" s="17"/>
      <c r="WM132" s="17"/>
      <c r="WN132" s="17"/>
      <c r="WO132" s="17"/>
      <c r="WP132" s="17"/>
      <c r="WQ132" s="17"/>
      <c r="WR132" s="17"/>
      <c r="WS132" s="17"/>
      <c r="WT132" s="17"/>
      <c r="WU132" s="17"/>
      <c r="WV132" s="17"/>
      <c r="WW132" s="17"/>
      <c r="WX132" s="17"/>
      <c r="WY132" s="17"/>
      <c r="WZ132" s="17"/>
      <c r="XA132" s="17"/>
      <c r="XB132" s="17"/>
      <c r="XC132" s="17"/>
      <c r="XD132" s="17"/>
      <c r="XE132" s="17"/>
      <c r="XF132" s="17"/>
      <c r="XG132" s="17"/>
      <c r="XH132" s="17"/>
      <c r="XI132" s="17"/>
      <c r="XJ132" s="17"/>
      <c r="XK132" s="17"/>
      <c r="XL132" s="17"/>
      <c r="XM132" s="17"/>
      <c r="XN132" s="17"/>
      <c r="XO132" s="17"/>
      <c r="XP132" s="17"/>
      <c r="XQ132" s="17"/>
      <c r="XR132" s="17"/>
      <c r="XS132" s="17"/>
      <c r="XT132" s="17"/>
      <c r="XU132" s="17"/>
      <c r="XV132" s="17"/>
      <c r="XW132" s="17"/>
      <c r="XX132" s="17"/>
      <c r="XY132" s="17"/>
      <c r="XZ132" s="17"/>
      <c r="YA132" s="17"/>
      <c r="YB132" s="17"/>
      <c r="YC132" s="17"/>
      <c r="YD132" s="17"/>
      <c r="YE132" s="17"/>
      <c r="YF132" s="17"/>
      <c r="YG132" s="17"/>
      <c r="YH132" s="17"/>
      <c r="YI132" s="17"/>
      <c r="YJ132" s="17"/>
      <c r="YK132" s="17"/>
      <c r="YL132" s="17"/>
      <c r="YM132" s="17"/>
      <c r="YN132" s="17"/>
      <c r="YO132" s="17"/>
      <c r="YP132" s="17"/>
      <c r="YQ132" s="17"/>
      <c r="YR132" s="17"/>
      <c r="YS132" s="17"/>
      <c r="YT132" s="17"/>
      <c r="YU132" s="17"/>
      <c r="YV132" s="17"/>
      <c r="YW132" s="17"/>
      <c r="YX132" s="17"/>
      <c r="YY132" s="17"/>
      <c r="YZ132" s="17"/>
      <c r="ZA132" s="17"/>
      <c r="ZB132" s="17"/>
      <c r="ZC132" s="17"/>
      <c r="ZD132" s="17"/>
      <c r="ZE132" s="17"/>
      <c r="ZF132" s="17"/>
      <c r="ZG132" s="17"/>
      <c r="ZH132" s="17"/>
      <c r="ZI132" s="17"/>
      <c r="ZJ132" s="17"/>
      <c r="ZK132" s="17"/>
      <c r="ZL132" s="17"/>
      <c r="ZM132" s="17"/>
      <c r="ZN132" s="17"/>
      <c r="ZO132" s="17"/>
      <c r="ZP132" s="17"/>
      <c r="ZQ132" s="17"/>
      <c r="ZR132" s="17"/>
      <c r="ZS132" s="17"/>
      <c r="ZT132" s="17"/>
      <c r="ZU132" s="17"/>
      <c r="ZV132" s="17"/>
      <c r="ZW132" s="17"/>
      <c r="ZX132" s="17"/>
      <c r="ZY132" s="17"/>
      <c r="ZZ132" s="17"/>
      <c r="AAA132" s="17"/>
      <c r="AAB132" s="17"/>
      <c r="AAC132" s="17"/>
      <c r="AAD132" s="17"/>
      <c r="AAE132" s="17"/>
      <c r="AAF132" s="17"/>
      <c r="AAG132" s="17"/>
      <c r="AAH132" s="17"/>
      <c r="AAI132" s="17"/>
      <c r="AAJ132" s="17"/>
      <c r="AAK132" s="17"/>
      <c r="AAL132" s="17"/>
      <c r="AAM132" s="17"/>
      <c r="AAN132" s="17"/>
      <c r="AAO132" s="17"/>
      <c r="AAP132" s="17"/>
      <c r="AAQ132" s="17"/>
      <c r="AAR132" s="17"/>
      <c r="AAS132" s="17"/>
      <c r="AAT132" s="17"/>
      <c r="AAU132" s="17"/>
      <c r="AAV132" s="17"/>
      <c r="AAW132" s="17"/>
      <c r="AAX132" s="17"/>
      <c r="AAY132" s="17"/>
      <c r="AAZ132" s="17"/>
      <c r="ABA132" s="17"/>
      <c r="ABB132" s="17"/>
      <c r="ABC132" s="17"/>
      <c r="ABD132" s="17"/>
      <c r="ABE132" s="17"/>
      <c r="ABF132" s="17"/>
      <c r="ABG132" s="17"/>
      <c r="ABH132" s="17"/>
      <c r="ABI132" s="17"/>
      <c r="ABJ132" s="17"/>
      <c r="ABK132" s="17"/>
      <c r="ABL132" s="17"/>
      <c r="ABM132" s="17"/>
      <c r="ABN132" s="17"/>
      <c r="ABO132" s="17"/>
      <c r="ABP132" s="17"/>
      <c r="ABQ132" s="17"/>
      <c r="ABR132" s="17"/>
      <c r="ABS132" s="17"/>
      <c r="ABT132" s="17"/>
      <c r="ABU132" s="17"/>
      <c r="ABV132" s="17"/>
      <c r="ABW132" s="17"/>
      <c r="ABX132" s="17"/>
      <c r="ABY132" s="17"/>
      <c r="ABZ132" s="17"/>
      <c r="ACA132" s="17"/>
      <c r="ACB132" s="17"/>
      <c r="ACC132" s="17"/>
      <c r="ACD132" s="17"/>
      <c r="ACE132" s="17"/>
      <c r="ACF132" s="17"/>
      <c r="ACG132" s="17"/>
      <c r="ACH132" s="17"/>
      <c r="ACI132" s="17"/>
      <c r="ACJ132" s="17"/>
      <c r="ACK132" s="17"/>
      <c r="ACL132" s="17"/>
      <c r="ACM132" s="17"/>
      <c r="ACN132" s="17"/>
      <c r="ACO132" s="17"/>
      <c r="ACP132" s="17"/>
      <c r="ACQ132" s="17"/>
      <c r="ACR132" s="17"/>
      <c r="ACS132" s="17"/>
      <c r="ACT132" s="17"/>
      <c r="ACU132" s="17"/>
      <c r="ACV132" s="17"/>
      <c r="ACW132" s="17"/>
      <c r="ACX132" s="17"/>
      <c r="ACY132" s="17"/>
      <c r="ACZ132" s="17"/>
      <c r="ADA132" s="17"/>
      <c r="ADB132" s="17"/>
      <c r="ADC132" s="17"/>
      <c r="ADD132" s="17"/>
      <c r="ADE132" s="17"/>
      <c r="ADF132" s="17"/>
      <c r="ADG132" s="17"/>
      <c r="ADH132" s="17"/>
      <c r="ADI132" s="17"/>
      <c r="ADJ132" s="17"/>
      <c r="ADK132" s="17"/>
      <c r="ADL132" s="17"/>
      <c r="ADM132" s="17"/>
      <c r="ADN132" s="17"/>
      <c r="ADO132" s="17"/>
      <c r="ADP132" s="17"/>
      <c r="ADQ132" s="17"/>
      <c r="ADR132" s="17"/>
      <c r="ADS132" s="17"/>
      <c r="ADT132" s="17"/>
      <c r="ADU132" s="17"/>
      <c r="ADV132" s="17"/>
      <c r="ADW132" s="17"/>
      <c r="ADX132" s="17"/>
      <c r="ADY132" s="17"/>
      <c r="ADZ132" s="17"/>
      <c r="AEA132" s="17"/>
      <c r="AEB132" s="17"/>
      <c r="AEC132" s="17"/>
      <c r="AED132" s="17"/>
      <c r="AEE132" s="17"/>
      <c r="AEF132" s="17"/>
      <c r="AEG132" s="17"/>
      <c r="AEH132" s="17"/>
      <c r="AEI132" s="17"/>
      <c r="AEJ132" s="17"/>
      <c r="AEK132" s="17"/>
      <c r="AEL132" s="17"/>
      <c r="AEM132" s="17"/>
      <c r="AEN132" s="17"/>
      <c r="AEO132" s="17"/>
      <c r="AEP132" s="17"/>
      <c r="AEQ132" s="17"/>
    </row>
    <row r="133" spans="1:823" s="11" customFormat="1" ht="38.25" x14ac:dyDescent="0.25">
      <c r="A133" s="149"/>
      <c r="B133" s="140"/>
      <c r="C133" s="146"/>
      <c r="D133" s="140"/>
      <c r="E133" s="143"/>
      <c r="F133" s="7" t="s">
        <v>82</v>
      </c>
      <c r="G133" s="21">
        <v>1</v>
      </c>
      <c r="H133" s="34" t="b">
        <v>1</v>
      </c>
      <c r="I133" s="8" t="s">
        <v>267</v>
      </c>
      <c r="J133" s="40" t="s">
        <v>275</v>
      </c>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c r="BE133" s="17"/>
      <c r="BF133" s="17"/>
      <c r="BG133" s="17"/>
      <c r="BH133" s="17"/>
      <c r="BI133" s="17"/>
      <c r="BJ133" s="17"/>
      <c r="BK133" s="17"/>
      <c r="BL133" s="17"/>
      <c r="BM133" s="17"/>
      <c r="BN133" s="17"/>
      <c r="BO133" s="17"/>
      <c r="BP133" s="17"/>
      <c r="BQ133" s="17"/>
      <c r="BR133" s="17"/>
      <c r="BS133" s="17"/>
      <c r="BT133" s="17"/>
      <c r="BU133" s="17"/>
      <c r="BV133" s="17"/>
      <c r="BW133" s="17"/>
      <c r="BX133" s="17"/>
      <c r="BY133" s="17"/>
      <c r="BZ133" s="17"/>
      <c r="CA133" s="17"/>
      <c r="CB133" s="17"/>
      <c r="CC133" s="17"/>
      <c r="CD133" s="17"/>
      <c r="CE133" s="17"/>
      <c r="CF133" s="17"/>
      <c r="CG133" s="17"/>
      <c r="CH133" s="17"/>
      <c r="CI133" s="17"/>
      <c r="CJ133" s="17"/>
      <c r="CK133" s="17"/>
      <c r="CL133" s="17"/>
      <c r="CM133" s="17"/>
      <c r="CN133" s="17"/>
      <c r="CO133" s="17"/>
      <c r="CP133" s="17"/>
      <c r="CQ133" s="17"/>
      <c r="CR133" s="17"/>
      <c r="CS133" s="17"/>
      <c r="CT133" s="17"/>
      <c r="CU133" s="17"/>
      <c r="CV133" s="17"/>
      <c r="CW133" s="17"/>
      <c r="CX133" s="17"/>
      <c r="CY133" s="17"/>
      <c r="CZ133" s="17"/>
      <c r="DA133" s="17"/>
      <c r="DB133" s="17"/>
      <c r="DC133" s="17"/>
      <c r="DD133" s="17"/>
      <c r="DE133" s="17"/>
      <c r="DF133" s="17"/>
      <c r="DG133" s="17"/>
      <c r="DH133" s="17"/>
      <c r="DI133" s="17"/>
      <c r="DJ133" s="17"/>
      <c r="DK133" s="17"/>
      <c r="DL133" s="17"/>
      <c r="DM133" s="17"/>
      <c r="DN133" s="17"/>
      <c r="DO133" s="17"/>
      <c r="DP133" s="17"/>
      <c r="DQ133" s="17"/>
      <c r="DR133" s="17"/>
      <c r="DS133" s="17"/>
      <c r="DT133" s="17"/>
      <c r="DU133" s="17"/>
      <c r="DV133" s="17"/>
      <c r="DW133" s="17"/>
      <c r="DX133" s="17"/>
      <c r="DY133" s="17"/>
      <c r="DZ133" s="17"/>
      <c r="EA133" s="17"/>
      <c r="EB133" s="17"/>
      <c r="EC133" s="17"/>
      <c r="ED133" s="17"/>
      <c r="EE133" s="17"/>
      <c r="EF133" s="17"/>
      <c r="EG133" s="17"/>
      <c r="EH133" s="17"/>
      <c r="EI133" s="17"/>
      <c r="EJ133" s="17"/>
      <c r="EK133" s="17"/>
      <c r="EL133" s="17"/>
      <c r="EM133" s="17"/>
      <c r="EN133" s="17"/>
      <c r="EO133" s="17"/>
      <c r="EP133" s="17"/>
      <c r="EQ133" s="17"/>
      <c r="ER133" s="17"/>
      <c r="ES133" s="17"/>
      <c r="ET133" s="17"/>
      <c r="EU133" s="17"/>
      <c r="EV133" s="17"/>
      <c r="EW133" s="17"/>
      <c r="EX133" s="17"/>
      <c r="EY133" s="17"/>
      <c r="EZ133" s="17"/>
      <c r="FA133" s="17"/>
      <c r="FB133" s="17"/>
      <c r="FC133" s="17"/>
      <c r="FD133" s="17"/>
      <c r="FE133" s="17"/>
      <c r="FF133" s="17"/>
      <c r="FG133" s="17"/>
      <c r="FH133" s="17"/>
      <c r="FI133" s="17"/>
      <c r="FJ133" s="17"/>
      <c r="FK133" s="17"/>
      <c r="FL133" s="17"/>
      <c r="FM133" s="17"/>
      <c r="FN133" s="17"/>
      <c r="FO133" s="17"/>
      <c r="FP133" s="17"/>
      <c r="FQ133" s="17"/>
      <c r="FR133" s="17"/>
      <c r="FS133" s="17"/>
      <c r="FT133" s="17"/>
      <c r="FU133" s="17"/>
      <c r="FV133" s="17"/>
      <c r="FW133" s="17"/>
      <c r="FX133" s="17"/>
      <c r="FY133" s="17"/>
      <c r="FZ133" s="17"/>
      <c r="GA133" s="17"/>
      <c r="GB133" s="17"/>
      <c r="GC133" s="17"/>
      <c r="GD133" s="17"/>
      <c r="GE133" s="17"/>
      <c r="GF133" s="17"/>
      <c r="GG133" s="17"/>
      <c r="GH133" s="17"/>
      <c r="GI133" s="17"/>
      <c r="GJ133" s="17"/>
      <c r="GK133" s="17"/>
      <c r="GL133" s="17"/>
      <c r="GM133" s="17"/>
      <c r="GN133" s="17"/>
      <c r="GO133" s="17"/>
      <c r="GP133" s="17"/>
      <c r="GQ133" s="17"/>
      <c r="GR133" s="17"/>
      <c r="GS133" s="17"/>
      <c r="GT133" s="17"/>
      <c r="GU133" s="17"/>
      <c r="GV133" s="17"/>
      <c r="GW133" s="17"/>
      <c r="GX133" s="17"/>
      <c r="GY133" s="17"/>
      <c r="GZ133" s="17"/>
      <c r="HA133" s="17"/>
      <c r="HB133" s="17"/>
      <c r="HC133" s="17"/>
      <c r="HD133" s="17"/>
      <c r="HE133" s="17"/>
      <c r="HF133" s="17"/>
      <c r="HG133" s="17"/>
      <c r="HH133" s="17"/>
      <c r="HI133" s="17"/>
      <c r="HJ133" s="17"/>
      <c r="HK133" s="17"/>
      <c r="HL133" s="17"/>
      <c r="HM133" s="17"/>
      <c r="HN133" s="17"/>
      <c r="HO133" s="17"/>
      <c r="HP133" s="17"/>
      <c r="HQ133" s="17"/>
      <c r="HR133" s="17"/>
      <c r="HS133" s="17"/>
      <c r="HT133" s="17"/>
      <c r="HU133" s="17"/>
      <c r="HV133" s="17"/>
      <c r="HW133" s="17"/>
      <c r="HX133" s="17"/>
      <c r="HY133" s="17"/>
      <c r="HZ133" s="17"/>
      <c r="IA133" s="17"/>
      <c r="IB133" s="17"/>
      <c r="IC133" s="17"/>
      <c r="ID133" s="17"/>
      <c r="IE133" s="17"/>
      <c r="IF133" s="17"/>
      <c r="IG133" s="17"/>
      <c r="IH133" s="17"/>
      <c r="II133" s="17"/>
      <c r="IJ133" s="17"/>
      <c r="IK133" s="17"/>
      <c r="IL133" s="17"/>
      <c r="IM133" s="17"/>
      <c r="IN133" s="17"/>
      <c r="IO133" s="17"/>
      <c r="IP133" s="17"/>
      <c r="IQ133" s="17"/>
      <c r="IR133" s="17"/>
      <c r="IS133" s="17"/>
      <c r="IT133" s="17"/>
      <c r="IU133" s="17"/>
      <c r="IV133" s="17"/>
      <c r="IW133" s="17"/>
      <c r="IX133" s="17"/>
      <c r="IY133" s="17"/>
      <c r="IZ133" s="17"/>
      <c r="JA133" s="17"/>
      <c r="JB133" s="17"/>
      <c r="JC133" s="17"/>
      <c r="JD133" s="17"/>
      <c r="JE133" s="17"/>
      <c r="JF133" s="17"/>
      <c r="JG133" s="17"/>
      <c r="JH133" s="17"/>
      <c r="JI133" s="17"/>
      <c r="JJ133" s="17"/>
      <c r="JK133" s="17"/>
      <c r="JL133" s="17"/>
      <c r="JM133" s="17"/>
      <c r="JN133" s="17"/>
      <c r="JO133" s="17"/>
      <c r="JP133" s="17"/>
      <c r="JQ133" s="17"/>
      <c r="JR133" s="17"/>
      <c r="JS133" s="17"/>
      <c r="JT133" s="17"/>
      <c r="JU133" s="17"/>
      <c r="JV133" s="17"/>
      <c r="JW133" s="17"/>
      <c r="JX133" s="17"/>
      <c r="JY133" s="17"/>
      <c r="JZ133" s="17"/>
      <c r="KA133" s="17"/>
      <c r="KB133" s="17"/>
      <c r="KC133" s="17"/>
      <c r="KD133" s="17"/>
      <c r="KE133" s="17"/>
      <c r="KF133" s="17"/>
      <c r="KG133" s="17"/>
      <c r="KH133" s="17"/>
      <c r="KI133" s="17"/>
      <c r="KJ133" s="17"/>
      <c r="KK133" s="17"/>
      <c r="KL133" s="17"/>
      <c r="KM133" s="17"/>
      <c r="KN133" s="17"/>
      <c r="KO133" s="17"/>
      <c r="KP133" s="17"/>
      <c r="KQ133" s="17"/>
      <c r="KR133" s="17"/>
      <c r="KS133" s="17"/>
      <c r="KT133" s="17"/>
      <c r="KU133" s="17"/>
      <c r="KV133" s="17"/>
      <c r="KW133" s="17"/>
      <c r="KX133" s="17"/>
      <c r="KY133" s="17"/>
      <c r="KZ133" s="17"/>
      <c r="LA133" s="17"/>
      <c r="LB133" s="17"/>
      <c r="LC133" s="17"/>
      <c r="LD133" s="17"/>
      <c r="LE133" s="17"/>
      <c r="LF133" s="17"/>
      <c r="LG133" s="17"/>
      <c r="LH133" s="17"/>
      <c r="LI133" s="17"/>
      <c r="LJ133" s="17"/>
      <c r="LK133" s="17"/>
      <c r="LL133" s="17"/>
      <c r="LM133" s="17"/>
      <c r="LN133" s="17"/>
      <c r="LO133" s="17"/>
      <c r="LP133" s="17"/>
      <c r="LQ133" s="17"/>
      <c r="LR133" s="17"/>
      <c r="LS133" s="17"/>
      <c r="LT133" s="17"/>
      <c r="LU133" s="17"/>
      <c r="LV133" s="17"/>
      <c r="LW133" s="17"/>
      <c r="LX133" s="17"/>
      <c r="LY133" s="17"/>
      <c r="LZ133" s="17"/>
      <c r="MA133" s="17"/>
      <c r="MB133" s="17"/>
      <c r="MC133" s="17"/>
      <c r="MD133" s="17"/>
      <c r="ME133" s="17"/>
      <c r="MF133" s="17"/>
      <c r="MG133" s="17"/>
      <c r="MH133" s="17"/>
      <c r="MI133" s="17"/>
      <c r="MJ133" s="17"/>
      <c r="MK133" s="17"/>
      <c r="ML133" s="17"/>
      <c r="MM133" s="17"/>
      <c r="MN133" s="17"/>
      <c r="MO133" s="17"/>
      <c r="MP133" s="17"/>
      <c r="MQ133" s="17"/>
      <c r="MR133" s="17"/>
      <c r="MS133" s="17"/>
      <c r="MT133" s="17"/>
      <c r="MU133" s="17"/>
      <c r="MV133" s="17"/>
      <c r="MW133" s="17"/>
      <c r="MX133" s="17"/>
      <c r="MY133" s="17"/>
      <c r="MZ133" s="17"/>
      <c r="NA133" s="17"/>
      <c r="NB133" s="17"/>
      <c r="NC133" s="17"/>
      <c r="ND133" s="17"/>
      <c r="NE133" s="17"/>
      <c r="NF133" s="17"/>
      <c r="NG133" s="17"/>
      <c r="NH133" s="17"/>
      <c r="NI133" s="17"/>
      <c r="NJ133" s="17"/>
      <c r="NK133" s="17"/>
      <c r="NL133" s="17"/>
      <c r="NM133" s="17"/>
      <c r="NN133" s="17"/>
      <c r="NO133" s="17"/>
      <c r="NP133" s="17"/>
      <c r="NQ133" s="17"/>
      <c r="NR133" s="17"/>
      <c r="NS133" s="17"/>
      <c r="NT133" s="17"/>
      <c r="NU133" s="17"/>
      <c r="NV133" s="17"/>
      <c r="NW133" s="17"/>
      <c r="NX133" s="17"/>
      <c r="NY133" s="17"/>
      <c r="NZ133" s="17"/>
      <c r="OA133" s="17"/>
      <c r="OB133" s="17"/>
      <c r="OC133" s="17"/>
      <c r="OD133" s="17"/>
      <c r="OE133" s="17"/>
      <c r="OF133" s="17"/>
      <c r="OG133" s="17"/>
      <c r="OH133" s="17"/>
      <c r="OI133" s="17"/>
      <c r="OJ133" s="17"/>
      <c r="OK133" s="17"/>
      <c r="OL133" s="17"/>
      <c r="OM133" s="17"/>
      <c r="ON133" s="17"/>
      <c r="OO133" s="17"/>
      <c r="OP133" s="17"/>
      <c r="OQ133" s="17"/>
      <c r="OR133" s="17"/>
      <c r="OS133" s="17"/>
      <c r="OT133" s="17"/>
      <c r="OU133" s="17"/>
      <c r="OV133" s="17"/>
      <c r="OW133" s="17"/>
      <c r="OX133" s="17"/>
      <c r="OY133" s="17"/>
      <c r="OZ133" s="17"/>
      <c r="PA133" s="17"/>
      <c r="PB133" s="17"/>
      <c r="PC133" s="17"/>
      <c r="PD133" s="17"/>
      <c r="PE133" s="17"/>
      <c r="PF133" s="17"/>
      <c r="PG133" s="17"/>
      <c r="PH133" s="17"/>
      <c r="PI133" s="17"/>
      <c r="PJ133" s="17"/>
      <c r="PK133" s="17"/>
      <c r="PL133" s="17"/>
      <c r="PM133" s="17"/>
      <c r="PN133" s="17"/>
      <c r="PO133" s="17"/>
      <c r="PP133" s="17"/>
      <c r="PQ133" s="17"/>
      <c r="PR133" s="17"/>
      <c r="PS133" s="17"/>
      <c r="PT133" s="17"/>
      <c r="PU133" s="17"/>
      <c r="PV133" s="17"/>
      <c r="PW133" s="17"/>
      <c r="PX133" s="17"/>
      <c r="PY133" s="17"/>
      <c r="PZ133" s="17"/>
      <c r="QA133" s="17"/>
      <c r="QB133" s="17"/>
      <c r="QC133" s="17"/>
      <c r="QD133" s="17"/>
      <c r="QE133" s="17"/>
      <c r="QF133" s="17"/>
      <c r="QG133" s="17"/>
      <c r="QH133" s="17"/>
      <c r="QI133" s="17"/>
      <c r="QJ133" s="17"/>
      <c r="QK133" s="17"/>
      <c r="QL133" s="17"/>
      <c r="QM133" s="17"/>
      <c r="QN133" s="17"/>
      <c r="QO133" s="17"/>
      <c r="QP133" s="17"/>
      <c r="QQ133" s="17"/>
      <c r="QR133" s="17"/>
      <c r="QS133" s="17"/>
      <c r="QT133" s="17"/>
      <c r="QU133" s="17"/>
      <c r="QV133" s="17"/>
      <c r="QW133" s="17"/>
      <c r="QX133" s="17"/>
      <c r="QY133" s="17"/>
      <c r="QZ133" s="17"/>
      <c r="RA133" s="17"/>
      <c r="RB133" s="17"/>
      <c r="RC133" s="17"/>
      <c r="RD133" s="17"/>
      <c r="RE133" s="17"/>
      <c r="RF133" s="17"/>
      <c r="RG133" s="17"/>
      <c r="RH133" s="17"/>
      <c r="RI133" s="17"/>
      <c r="RJ133" s="17"/>
      <c r="RK133" s="17"/>
      <c r="RL133" s="17"/>
      <c r="RM133" s="17"/>
      <c r="RN133" s="17"/>
      <c r="RO133" s="17"/>
      <c r="RP133" s="17"/>
      <c r="RQ133" s="17"/>
      <c r="RR133" s="17"/>
      <c r="RS133" s="17"/>
      <c r="RT133" s="17"/>
      <c r="RU133" s="17"/>
      <c r="RV133" s="17"/>
      <c r="RW133" s="17"/>
      <c r="RX133" s="17"/>
      <c r="RY133" s="17"/>
      <c r="RZ133" s="17"/>
      <c r="SA133" s="17"/>
      <c r="SB133" s="17"/>
      <c r="SC133" s="17"/>
      <c r="SD133" s="17"/>
      <c r="SE133" s="17"/>
      <c r="SF133" s="17"/>
      <c r="SG133" s="17"/>
      <c r="SH133" s="17"/>
      <c r="SI133" s="17"/>
      <c r="SJ133" s="17"/>
      <c r="SK133" s="17"/>
      <c r="SL133" s="17"/>
      <c r="SM133" s="17"/>
      <c r="SN133" s="17"/>
      <c r="SO133" s="17"/>
      <c r="SP133" s="17"/>
      <c r="SQ133" s="17"/>
      <c r="SR133" s="17"/>
      <c r="SS133" s="17"/>
      <c r="ST133" s="17"/>
      <c r="SU133" s="17"/>
      <c r="SV133" s="17"/>
      <c r="SW133" s="17"/>
      <c r="SX133" s="17"/>
      <c r="SY133" s="17"/>
      <c r="SZ133" s="17"/>
      <c r="TA133" s="17"/>
      <c r="TB133" s="17"/>
      <c r="TC133" s="17"/>
      <c r="TD133" s="17"/>
      <c r="TE133" s="17"/>
      <c r="TF133" s="17"/>
      <c r="TG133" s="17"/>
      <c r="TH133" s="17"/>
      <c r="TI133" s="17"/>
      <c r="TJ133" s="17"/>
      <c r="TK133" s="17"/>
      <c r="TL133" s="17"/>
      <c r="TM133" s="17"/>
      <c r="TN133" s="17"/>
      <c r="TO133" s="17"/>
      <c r="TP133" s="17"/>
      <c r="TQ133" s="17"/>
      <c r="TR133" s="17"/>
      <c r="TS133" s="17"/>
      <c r="TT133" s="17"/>
      <c r="TU133" s="17"/>
      <c r="TV133" s="17"/>
      <c r="TW133" s="17"/>
      <c r="TX133" s="17"/>
      <c r="TY133" s="17"/>
      <c r="TZ133" s="17"/>
      <c r="UA133" s="17"/>
      <c r="UB133" s="17"/>
      <c r="UC133" s="17"/>
      <c r="UD133" s="17"/>
      <c r="UE133" s="17"/>
      <c r="UF133" s="17"/>
      <c r="UG133" s="17"/>
      <c r="UH133" s="17"/>
      <c r="UI133" s="17"/>
      <c r="UJ133" s="17"/>
      <c r="UK133" s="17"/>
      <c r="UL133" s="17"/>
      <c r="UM133" s="17"/>
      <c r="UN133" s="17"/>
      <c r="UO133" s="17"/>
      <c r="UP133" s="17"/>
      <c r="UQ133" s="17"/>
      <c r="UR133" s="17"/>
      <c r="US133" s="17"/>
      <c r="UT133" s="17"/>
      <c r="UU133" s="17"/>
      <c r="UV133" s="17"/>
      <c r="UW133" s="17"/>
      <c r="UX133" s="17"/>
      <c r="UY133" s="17"/>
      <c r="UZ133" s="17"/>
      <c r="VA133" s="17"/>
      <c r="VB133" s="17"/>
      <c r="VC133" s="17"/>
      <c r="VD133" s="17"/>
      <c r="VE133" s="17"/>
      <c r="VF133" s="17"/>
      <c r="VG133" s="17"/>
      <c r="VH133" s="17"/>
      <c r="VI133" s="17"/>
      <c r="VJ133" s="17"/>
      <c r="VK133" s="17"/>
      <c r="VL133" s="17"/>
      <c r="VM133" s="17"/>
      <c r="VN133" s="17"/>
      <c r="VO133" s="17"/>
      <c r="VP133" s="17"/>
      <c r="VQ133" s="17"/>
      <c r="VR133" s="17"/>
      <c r="VS133" s="17"/>
      <c r="VT133" s="17"/>
      <c r="VU133" s="17"/>
      <c r="VV133" s="17"/>
      <c r="VW133" s="17"/>
      <c r="VX133" s="17"/>
      <c r="VY133" s="17"/>
      <c r="VZ133" s="17"/>
      <c r="WA133" s="17"/>
      <c r="WB133" s="17"/>
      <c r="WC133" s="17"/>
      <c r="WD133" s="17"/>
      <c r="WE133" s="17"/>
      <c r="WF133" s="17"/>
      <c r="WG133" s="17"/>
      <c r="WH133" s="17"/>
      <c r="WI133" s="17"/>
      <c r="WJ133" s="17"/>
      <c r="WK133" s="17"/>
      <c r="WL133" s="17"/>
      <c r="WM133" s="17"/>
      <c r="WN133" s="17"/>
      <c r="WO133" s="17"/>
      <c r="WP133" s="17"/>
      <c r="WQ133" s="17"/>
      <c r="WR133" s="17"/>
      <c r="WS133" s="17"/>
      <c r="WT133" s="17"/>
      <c r="WU133" s="17"/>
      <c r="WV133" s="17"/>
      <c r="WW133" s="17"/>
      <c r="WX133" s="17"/>
      <c r="WY133" s="17"/>
      <c r="WZ133" s="17"/>
      <c r="XA133" s="17"/>
      <c r="XB133" s="17"/>
      <c r="XC133" s="17"/>
      <c r="XD133" s="17"/>
      <c r="XE133" s="17"/>
      <c r="XF133" s="17"/>
      <c r="XG133" s="17"/>
      <c r="XH133" s="17"/>
      <c r="XI133" s="17"/>
      <c r="XJ133" s="17"/>
      <c r="XK133" s="17"/>
      <c r="XL133" s="17"/>
      <c r="XM133" s="17"/>
      <c r="XN133" s="17"/>
      <c r="XO133" s="17"/>
      <c r="XP133" s="17"/>
      <c r="XQ133" s="17"/>
      <c r="XR133" s="17"/>
      <c r="XS133" s="17"/>
      <c r="XT133" s="17"/>
      <c r="XU133" s="17"/>
      <c r="XV133" s="17"/>
      <c r="XW133" s="17"/>
      <c r="XX133" s="17"/>
      <c r="XY133" s="17"/>
      <c r="XZ133" s="17"/>
      <c r="YA133" s="17"/>
      <c r="YB133" s="17"/>
      <c r="YC133" s="17"/>
      <c r="YD133" s="17"/>
      <c r="YE133" s="17"/>
      <c r="YF133" s="17"/>
      <c r="YG133" s="17"/>
      <c r="YH133" s="17"/>
      <c r="YI133" s="17"/>
      <c r="YJ133" s="17"/>
      <c r="YK133" s="17"/>
      <c r="YL133" s="17"/>
      <c r="YM133" s="17"/>
      <c r="YN133" s="17"/>
      <c r="YO133" s="17"/>
      <c r="YP133" s="17"/>
      <c r="YQ133" s="17"/>
      <c r="YR133" s="17"/>
      <c r="YS133" s="17"/>
      <c r="YT133" s="17"/>
      <c r="YU133" s="17"/>
      <c r="YV133" s="17"/>
      <c r="YW133" s="17"/>
      <c r="YX133" s="17"/>
      <c r="YY133" s="17"/>
      <c r="YZ133" s="17"/>
      <c r="ZA133" s="17"/>
      <c r="ZB133" s="17"/>
      <c r="ZC133" s="17"/>
      <c r="ZD133" s="17"/>
      <c r="ZE133" s="17"/>
      <c r="ZF133" s="17"/>
      <c r="ZG133" s="17"/>
      <c r="ZH133" s="17"/>
      <c r="ZI133" s="17"/>
      <c r="ZJ133" s="17"/>
      <c r="ZK133" s="17"/>
      <c r="ZL133" s="17"/>
      <c r="ZM133" s="17"/>
      <c r="ZN133" s="17"/>
      <c r="ZO133" s="17"/>
      <c r="ZP133" s="17"/>
      <c r="ZQ133" s="17"/>
      <c r="ZR133" s="17"/>
      <c r="ZS133" s="17"/>
      <c r="ZT133" s="17"/>
      <c r="ZU133" s="17"/>
      <c r="ZV133" s="17"/>
      <c r="ZW133" s="17"/>
      <c r="ZX133" s="17"/>
      <c r="ZY133" s="17"/>
      <c r="ZZ133" s="17"/>
      <c r="AAA133" s="17"/>
      <c r="AAB133" s="17"/>
      <c r="AAC133" s="17"/>
      <c r="AAD133" s="17"/>
      <c r="AAE133" s="17"/>
      <c r="AAF133" s="17"/>
      <c r="AAG133" s="17"/>
      <c r="AAH133" s="17"/>
      <c r="AAI133" s="17"/>
      <c r="AAJ133" s="17"/>
      <c r="AAK133" s="17"/>
      <c r="AAL133" s="17"/>
      <c r="AAM133" s="17"/>
      <c r="AAN133" s="17"/>
      <c r="AAO133" s="17"/>
      <c r="AAP133" s="17"/>
      <c r="AAQ133" s="17"/>
      <c r="AAR133" s="17"/>
      <c r="AAS133" s="17"/>
      <c r="AAT133" s="17"/>
      <c r="AAU133" s="17"/>
      <c r="AAV133" s="17"/>
      <c r="AAW133" s="17"/>
      <c r="AAX133" s="17"/>
      <c r="AAY133" s="17"/>
      <c r="AAZ133" s="17"/>
      <c r="ABA133" s="17"/>
      <c r="ABB133" s="17"/>
      <c r="ABC133" s="17"/>
      <c r="ABD133" s="17"/>
      <c r="ABE133" s="17"/>
      <c r="ABF133" s="17"/>
      <c r="ABG133" s="17"/>
      <c r="ABH133" s="17"/>
      <c r="ABI133" s="17"/>
      <c r="ABJ133" s="17"/>
      <c r="ABK133" s="17"/>
      <c r="ABL133" s="17"/>
      <c r="ABM133" s="17"/>
      <c r="ABN133" s="17"/>
      <c r="ABO133" s="17"/>
      <c r="ABP133" s="17"/>
      <c r="ABQ133" s="17"/>
      <c r="ABR133" s="17"/>
      <c r="ABS133" s="17"/>
      <c r="ABT133" s="17"/>
      <c r="ABU133" s="17"/>
      <c r="ABV133" s="17"/>
      <c r="ABW133" s="17"/>
      <c r="ABX133" s="17"/>
      <c r="ABY133" s="17"/>
      <c r="ABZ133" s="17"/>
      <c r="ACA133" s="17"/>
      <c r="ACB133" s="17"/>
      <c r="ACC133" s="17"/>
      <c r="ACD133" s="17"/>
      <c r="ACE133" s="17"/>
      <c r="ACF133" s="17"/>
      <c r="ACG133" s="17"/>
      <c r="ACH133" s="17"/>
      <c r="ACI133" s="17"/>
      <c r="ACJ133" s="17"/>
      <c r="ACK133" s="17"/>
      <c r="ACL133" s="17"/>
      <c r="ACM133" s="17"/>
      <c r="ACN133" s="17"/>
      <c r="ACO133" s="17"/>
      <c r="ACP133" s="17"/>
      <c r="ACQ133" s="17"/>
      <c r="ACR133" s="17"/>
      <c r="ACS133" s="17"/>
      <c r="ACT133" s="17"/>
      <c r="ACU133" s="17"/>
      <c r="ACV133" s="17"/>
      <c r="ACW133" s="17"/>
      <c r="ACX133" s="17"/>
      <c r="ACY133" s="17"/>
      <c r="ACZ133" s="17"/>
      <c r="ADA133" s="17"/>
      <c r="ADB133" s="17"/>
      <c r="ADC133" s="17"/>
      <c r="ADD133" s="17"/>
      <c r="ADE133" s="17"/>
      <c r="ADF133" s="17"/>
      <c r="ADG133" s="17"/>
      <c r="ADH133" s="17"/>
      <c r="ADI133" s="17"/>
      <c r="ADJ133" s="17"/>
      <c r="ADK133" s="17"/>
      <c r="ADL133" s="17"/>
      <c r="ADM133" s="17"/>
      <c r="ADN133" s="17"/>
      <c r="ADO133" s="17"/>
      <c r="ADP133" s="17"/>
      <c r="ADQ133" s="17"/>
      <c r="ADR133" s="17"/>
      <c r="ADS133" s="17"/>
      <c r="ADT133" s="17"/>
      <c r="ADU133" s="17"/>
      <c r="ADV133" s="17"/>
      <c r="ADW133" s="17"/>
      <c r="ADX133" s="17"/>
      <c r="ADY133" s="17"/>
      <c r="ADZ133" s="17"/>
      <c r="AEA133" s="17"/>
      <c r="AEB133" s="17"/>
      <c r="AEC133" s="17"/>
      <c r="AED133" s="17"/>
      <c r="AEE133" s="17"/>
      <c r="AEF133" s="17"/>
      <c r="AEG133" s="17"/>
      <c r="AEH133" s="17"/>
      <c r="AEI133" s="17"/>
      <c r="AEJ133" s="17"/>
      <c r="AEK133" s="17"/>
      <c r="AEL133" s="17"/>
      <c r="AEM133" s="17"/>
      <c r="AEN133" s="17"/>
      <c r="AEO133" s="17"/>
      <c r="AEP133" s="17"/>
      <c r="AEQ133" s="17"/>
    </row>
    <row r="134" spans="1:823" s="11" customFormat="1" ht="12.95" customHeight="1" x14ac:dyDescent="0.25">
      <c r="A134" s="149"/>
      <c r="B134" s="140"/>
      <c r="C134" s="146"/>
      <c r="D134" s="140"/>
      <c r="E134" s="143"/>
      <c r="F134" s="7" t="s">
        <v>83</v>
      </c>
      <c r="G134" s="21">
        <v>0</v>
      </c>
      <c r="H134" s="34" t="b">
        <v>0</v>
      </c>
      <c r="I134" s="8"/>
      <c r="J134" s="40"/>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c r="BE134" s="17"/>
      <c r="BF134" s="17"/>
      <c r="BG134" s="17"/>
      <c r="BH134" s="17"/>
      <c r="BI134" s="17"/>
      <c r="BJ134" s="17"/>
      <c r="BK134" s="17"/>
      <c r="BL134" s="17"/>
      <c r="BM134" s="17"/>
      <c r="BN134" s="17"/>
      <c r="BO134" s="17"/>
      <c r="BP134" s="17"/>
      <c r="BQ134" s="17"/>
      <c r="BR134" s="17"/>
      <c r="BS134" s="17"/>
      <c r="BT134" s="17"/>
      <c r="BU134" s="17"/>
      <c r="BV134" s="17"/>
      <c r="BW134" s="17"/>
      <c r="BX134" s="17"/>
      <c r="BY134" s="17"/>
      <c r="BZ134" s="17"/>
      <c r="CA134" s="17"/>
      <c r="CB134" s="17"/>
      <c r="CC134" s="17"/>
      <c r="CD134" s="17"/>
      <c r="CE134" s="17"/>
      <c r="CF134" s="17"/>
      <c r="CG134" s="17"/>
      <c r="CH134" s="17"/>
      <c r="CI134" s="17"/>
      <c r="CJ134" s="17"/>
      <c r="CK134" s="17"/>
      <c r="CL134" s="17"/>
      <c r="CM134" s="17"/>
      <c r="CN134" s="17"/>
      <c r="CO134" s="17"/>
      <c r="CP134" s="17"/>
      <c r="CQ134" s="17"/>
      <c r="CR134" s="17"/>
      <c r="CS134" s="17"/>
      <c r="CT134" s="17"/>
      <c r="CU134" s="17"/>
      <c r="CV134" s="17"/>
      <c r="CW134" s="17"/>
      <c r="CX134" s="17"/>
      <c r="CY134" s="17"/>
      <c r="CZ134" s="17"/>
      <c r="DA134" s="17"/>
      <c r="DB134" s="17"/>
      <c r="DC134" s="17"/>
      <c r="DD134" s="17"/>
      <c r="DE134" s="17"/>
      <c r="DF134" s="17"/>
      <c r="DG134" s="17"/>
      <c r="DH134" s="17"/>
      <c r="DI134" s="17"/>
      <c r="DJ134" s="17"/>
      <c r="DK134" s="17"/>
      <c r="DL134" s="17"/>
      <c r="DM134" s="17"/>
      <c r="DN134" s="17"/>
      <c r="DO134" s="17"/>
      <c r="DP134" s="17"/>
      <c r="DQ134" s="17"/>
      <c r="DR134" s="17"/>
      <c r="DS134" s="17"/>
      <c r="DT134" s="17"/>
      <c r="DU134" s="17"/>
      <c r="DV134" s="17"/>
      <c r="DW134" s="17"/>
      <c r="DX134" s="17"/>
      <c r="DY134" s="17"/>
      <c r="DZ134" s="17"/>
      <c r="EA134" s="17"/>
      <c r="EB134" s="17"/>
      <c r="EC134" s="17"/>
      <c r="ED134" s="17"/>
      <c r="EE134" s="17"/>
      <c r="EF134" s="17"/>
      <c r="EG134" s="17"/>
      <c r="EH134" s="17"/>
      <c r="EI134" s="17"/>
      <c r="EJ134" s="17"/>
      <c r="EK134" s="17"/>
      <c r="EL134" s="17"/>
      <c r="EM134" s="17"/>
      <c r="EN134" s="17"/>
      <c r="EO134" s="17"/>
      <c r="EP134" s="17"/>
      <c r="EQ134" s="17"/>
      <c r="ER134" s="17"/>
      <c r="ES134" s="17"/>
      <c r="ET134" s="17"/>
      <c r="EU134" s="17"/>
      <c r="EV134" s="17"/>
      <c r="EW134" s="17"/>
      <c r="EX134" s="17"/>
      <c r="EY134" s="17"/>
      <c r="EZ134" s="17"/>
      <c r="FA134" s="17"/>
      <c r="FB134" s="17"/>
      <c r="FC134" s="17"/>
      <c r="FD134" s="17"/>
      <c r="FE134" s="17"/>
      <c r="FF134" s="17"/>
      <c r="FG134" s="17"/>
      <c r="FH134" s="17"/>
      <c r="FI134" s="17"/>
      <c r="FJ134" s="17"/>
      <c r="FK134" s="17"/>
      <c r="FL134" s="17"/>
      <c r="FM134" s="17"/>
      <c r="FN134" s="17"/>
      <c r="FO134" s="17"/>
      <c r="FP134" s="17"/>
      <c r="FQ134" s="17"/>
      <c r="FR134" s="17"/>
      <c r="FS134" s="17"/>
      <c r="FT134" s="17"/>
      <c r="FU134" s="17"/>
      <c r="FV134" s="17"/>
      <c r="FW134" s="17"/>
      <c r="FX134" s="17"/>
      <c r="FY134" s="17"/>
      <c r="FZ134" s="17"/>
      <c r="GA134" s="17"/>
      <c r="GB134" s="17"/>
      <c r="GC134" s="17"/>
      <c r="GD134" s="17"/>
      <c r="GE134" s="17"/>
      <c r="GF134" s="17"/>
      <c r="GG134" s="17"/>
      <c r="GH134" s="17"/>
      <c r="GI134" s="17"/>
      <c r="GJ134" s="17"/>
      <c r="GK134" s="17"/>
      <c r="GL134" s="17"/>
      <c r="GM134" s="17"/>
      <c r="GN134" s="17"/>
      <c r="GO134" s="17"/>
      <c r="GP134" s="17"/>
      <c r="GQ134" s="17"/>
      <c r="GR134" s="17"/>
      <c r="GS134" s="17"/>
      <c r="GT134" s="17"/>
      <c r="GU134" s="17"/>
      <c r="GV134" s="17"/>
      <c r="GW134" s="17"/>
      <c r="GX134" s="17"/>
      <c r="GY134" s="17"/>
      <c r="GZ134" s="17"/>
      <c r="HA134" s="17"/>
      <c r="HB134" s="17"/>
      <c r="HC134" s="17"/>
      <c r="HD134" s="17"/>
      <c r="HE134" s="17"/>
      <c r="HF134" s="17"/>
      <c r="HG134" s="17"/>
      <c r="HH134" s="17"/>
      <c r="HI134" s="17"/>
      <c r="HJ134" s="17"/>
      <c r="HK134" s="17"/>
      <c r="HL134" s="17"/>
      <c r="HM134" s="17"/>
      <c r="HN134" s="17"/>
      <c r="HO134" s="17"/>
      <c r="HP134" s="17"/>
      <c r="HQ134" s="17"/>
      <c r="HR134" s="17"/>
      <c r="HS134" s="17"/>
      <c r="HT134" s="17"/>
      <c r="HU134" s="17"/>
      <c r="HV134" s="17"/>
      <c r="HW134" s="17"/>
      <c r="HX134" s="17"/>
      <c r="HY134" s="17"/>
      <c r="HZ134" s="17"/>
      <c r="IA134" s="17"/>
      <c r="IB134" s="17"/>
      <c r="IC134" s="17"/>
      <c r="ID134" s="17"/>
      <c r="IE134" s="17"/>
      <c r="IF134" s="17"/>
      <c r="IG134" s="17"/>
      <c r="IH134" s="17"/>
      <c r="II134" s="17"/>
      <c r="IJ134" s="17"/>
      <c r="IK134" s="17"/>
      <c r="IL134" s="17"/>
      <c r="IM134" s="17"/>
      <c r="IN134" s="17"/>
      <c r="IO134" s="17"/>
      <c r="IP134" s="17"/>
      <c r="IQ134" s="17"/>
      <c r="IR134" s="17"/>
      <c r="IS134" s="17"/>
      <c r="IT134" s="17"/>
      <c r="IU134" s="17"/>
      <c r="IV134" s="17"/>
      <c r="IW134" s="17"/>
      <c r="IX134" s="17"/>
      <c r="IY134" s="17"/>
      <c r="IZ134" s="17"/>
      <c r="JA134" s="17"/>
      <c r="JB134" s="17"/>
      <c r="JC134" s="17"/>
      <c r="JD134" s="17"/>
      <c r="JE134" s="17"/>
      <c r="JF134" s="17"/>
      <c r="JG134" s="17"/>
      <c r="JH134" s="17"/>
      <c r="JI134" s="17"/>
      <c r="JJ134" s="17"/>
      <c r="JK134" s="17"/>
      <c r="JL134" s="17"/>
      <c r="JM134" s="17"/>
      <c r="JN134" s="17"/>
      <c r="JO134" s="17"/>
      <c r="JP134" s="17"/>
      <c r="JQ134" s="17"/>
      <c r="JR134" s="17"/>
      <c r="JS134" s="17"/>
      <c r="JT134" s="17"/>
      <c r="JU134" s="17"/>
      <c r="JV134" s="17"/>
      <c r="JW134" s="17"/>
      <c r="JX134" s="17"/>
      <c r="JY134" s="17"/>
      <c r="JZ134" s="17"/>
      <c r="KA134" s="17"/>
      <c r="KB134" s="17"/>
      <c r="KC134" s="17"/>
      <c r="KD134" s="17"/>
      <c r="KE134" s="17"/>
      <c r="KF134" s="17"/>
      <c r="KG134" s="17"/>
      <c r="KH134" s="17"/>
      <c r="KI134" s="17"/>
      <c r="KJ134" s="17"/>
      <c r="KK134" s="17"/>
      <c r="KL134" s="17"/>
      <c r="KM134" s="17"/>
      <c r="KN134" s="17"/>
      <c r="KO134" s="17"/>
      <c r="KP134" s="17"/>
      <c r="KQ134" s="17"/>
      <c r="KR134" s="17"/>
      <c r="KS134" s="17"/>
      <c r="KT134" s="17"/>
      <c r="KU134" s="17"/>
      <c r="KV134" s="17"/>
      <c r="KW134" s="17"/>
      <c r="KX134" s="17"/>
      <c r="KY134" s="17"/>
      <c r="KZ134" s="17"/>
      <c r="LA134" s="17"/>
      <c r="LB134" s="17"/>
      <c r="LC134" s="17"/>
      <c r="LD134" s="17"/>
      <c r="LE134" s="17"/>
      <c r="LF134" s="17"/>
      <c r="LG134" s="17"/>
      <c r="LH134" s="17"/>
      <c r="LI134" s="17"/>
      <c r="LJ134" s="17"/>
      <c r="LK134" s="17"/>
      <c r="LL134" s="17"/>
      <c r="LM134" s="17"/>
      <c r="LN134" s="17"/>
      <c r="LO134" s="17"/>
      <c r="LP134" s="17"/>
      <c r="LQ134" s="17"/>
      <c r="LR134" s="17"/>
      <c r="LS134" s="17"/>
      <c r="LT134" s="17"/>
      <c r="LU134" s="17"/>
      <c r="LV134" s="17"/>
      <c r="LW134" s="17"/>
      <c r="LX134" s="17"/>
      <c r="LY134" s="17"/>
      <c r="LZ134" s="17"/>
      <c r="MA134" s="17"/>
      <c r="MB134" s="17"/>
      <c r="MC134" s="17"/>
      <c r="MD134" s="17"/>
      <c r="ME134" s="17"/>
      <c r="MF134" s="17"/>
      <c r="MG134" s="17"/>
      <c r="MH134" s="17"/>
      <c r="MI134" s="17"/>
      <c r="MJ134" s="17"/>
      <c r="MK134" s="17"/>
      <c r="ML134" s="17"/>
      <c r="MM134" s="17"/>
      <c r="MN134" s="17"/>
      <c r="MO134" s="17"/>
      <c r="MP134" s="17"/>
      <c r="MQ134" s="17"/>
      <c r="MR134" s="17"/>
      <c r="MS134" s="17"/>
      <c r="MT134" s="17"/>
      <c r="MU134" s="17"/>
      <c r="MV134" s="17"/>
      <c r="MW134" s="17"/>
      <c r="MX134" s="17"/>
      <c r="MY134" s="17"/>
      <c r="MZ134" s="17"/>
      <c r="NA134" s="17"/>
      <c r="NB134" s="17"/>
      <c r="NC134" s="17"/>
      <c r="ND134" s="17"/>
      <c r="NE134" s="17"/>
      <c r="NF134" s="17"/>
      <c r="NG134" s="17"/>
      <c r="NH134" s="17"/>
      <c r="NI134" s="17"/>
      <c r="NJ134" s="17"/>
      <c r="NK134" s="17"/>
      <c r="NL134" s="17"/>
      <c r="NM134" s="17"/>
      <c r="NN134" s="17"/>
      <c r="NO134" s="17"/>
      <c r="NP134" s="17"/>
      <c r="NQ134" s="17"/>
      <c r="NR134" s="17"/>
      <c r="NS134" s="17"/>
      <c r="NT134" s="17"/>
      <c r="NU134" s="17"/>
      <c r="NV134" s="17"/>
      <c r="NW134" s="17"/>
      <c r="NX134" s="17"/>
      <c r="NY134" s="17"/>
      <c r="NZ134" s="17"/>
      <c r="OA134" s="17"/>
      <c r="OB134" s="17"/>
      <c r="OC134" s="17"/>
      <c r="OD134" s="17"/>
      <c r="OE134" s="17"/>
      <c r="OF134" s="17"/>
      <c r="OG134" s="17"/>
      <c r="OH134" s="17"/>
      <c r="OI134" s="17"/>
      <c r="OJ134" s="17"/>
      <c r="OK134" s="17"/>
      <c r="OL134" s="17"/>
      <c r="OM134" s="17"/>
      <c r="ON134" s="17"/>
      <c r="OO134" s="17"/>
      <c r="OP134" s="17"/>
      <c r="OQ134" s="17"/>
      <c r="OR134" s="17"/>
      <c r="OS134" s="17"/>
      <c r="OT134" s="17"/>
      <c r="OU134" s="17"/>
      <c r="OV134" s="17"/>
      <c r="OW134" s="17"/>
      <c r="OX134" s="17"/>
      <c r="OY134" s="17"/>
      <c r="OZ134" s="17"/>
      <c r="PA134" s="17"/>
      <c r="PB134" s="17"/>
      <c r="PC134" s="17"/>
      <c r="PD134" s="17"/>
      <c r="PE134" s="17"/>
      <c r="PF134" s="17"/>
      <c r="PG134" s="17"/>
      <c r="PH134" s="17"/>
      <c r="PI134" s="17"/>
      <c r="PJ134" s="17"/>
      <c r="PK134" s="17"/>
      <c r="PL134" s="17"/>
      <c r="PM134" s="17"/>
      <c r="PN134" s="17"/>
      <c r="PO134" s="17"/>
      <c r="PP134" s="17"/>
      <c r="PQ134" s="17"/>
      <c r="PR134" s="17"/>
      <c r="PS134" s="17"/>
      <c r="PT134" s="17"/>
      <c r="PU134" s="17"/>
      <c r="PV134" s="17"/>
      <c r="PW134" s="17"/>
      <c r="PX134" s="17"/>
      <c r="PY134" s="17"/>
      <c r="PZ134" s="17"/>
      <c r="QA134" s="17"/>
      <c r="QB134" s="17"/>
      <c r="QC134" s="17"/>
      <c r="QD134" s="17"/>
      <c r="QE134" s="17"/>
      <c r="QF134" s="17"/>
      <c r="QG134" s="17"/>
      <c r="QH134" s="17"/>
      <c r="QI134" s="17"/>
      <c r="QJ134" s="17"/>
      <c r="QK134" s="17"/>
      <c r="QL134" s="17"/>
      <c r="QM134" s="17"/>
      <c r="QN134" s="17"/>
      <c r="QO134" s="17"/>
      <c r="QP134" s="17"/>
      <c r="QQ134" s="17"/>
      <c r="QR134" s="17"/>
      <c r="QS134" s="17"/>
      <c r="QT134" s="17"/>
      <c r="QU134" s="17"/>
      <c r="QV134" s="17"/>
      <c r="QW134" s="17"/>
      <c r="QX134" s="17"/>
      <c r="QY134" s="17"/>
      <c r="QZ134" s="17"/>
      <c r="RA134" s="17"/>
      <c r="RB134" s="17"/>
      <c r="RC134" s="17"/>
      <c r="RD134" s="17"/>
      <c r="RE134" s="17"/>
      <c r="RF134" s="17"/>
      <c r="RG134" s="17"/>
      <c r="RH134" s="17"/>
      <c r="RI134" s="17"/>
      <c r="RJ134" s="17"/>
      <c r="RK134" s="17"/>
      <c r="RL134" s="17"/>
      <c r="RM134" s="17"/>
      <c r="RN134" s="17"/>
      <c r="RO134" s="17"/>
      <c r="RP134" s="17"/>
      <c r="RQ134" s="17"/>
      <c r="RR134" s="17"/>
      <c r="RS134" s="17"/>
      <c r="RT134" s="17"/>
      <c r="RU134" s="17"/>
      <c r="RV134" s="17"/>
      <c r="RW134" s="17"/>
      <c r="RX134" s="17"/>
      <c r="RY134" s="17"/>
      <c r="RZ134" s="17"/>
      <c r="SA134" s="17"/>
      <c r="SB134" s="17"/>
      <c r="SC134" s="17"/>
      <c r="SD134" s="17"/>
      <c r="SE134" s="17"/>
      <c r="SF134" s="17"/>
      <c r="SG134" s="17"/>
      <c r="SH134" s="17"/>
      <c r="SI134" s="17"/>
      <c r="SJ134" s="17"/>
      <c r="SK134" s="17"/>
      <c r="SL134" s="17"/>
      <c r="SM134" s="17"/>
      <c r="SN134" s="17"/>
      <c r="SO134" s="17"/>
      <c r="SP134" s="17"/>
      <c r="SQ134" s="17"/>
      <c r="SR134" s="17"/>
      <c r="SS134" s="17"/>
      <c r="ST134" s="17"/>
      <c r="SU134" s="17"/>
      <c r="SV134" s="17"/>
      <c r="SW134" s="17"/>
      <c r="SX134" s="17"/>
      <c r="SY134" s="17"/>
      <c r="SZ134" s="17"/>
      <c r="TA134" s="17"/>
      <c r="TB134" s="17"/>
      <c r="TC134" s="17"/>
      <c r="TD134" s="17"/>
      <c r="TE134" s="17"/>
      <c r="TF134" s="17"/>
      <c r="TG134" s="17"/>
      <c r="TH134" s="17"/>
      <c r="TI134" s="17"/>
      <c r="TJ134" s="17"/>
      <c r="TK134" s="17"/>
      <c r="TL134" s="17"/>
      <c r="TM134" s="17"/>
      <c r="TN134" s="17"/>
      <c r="TO134" s="17"/>
      <c r="TP134" s="17"/>
      <c r="TQ134" s="17"/>
      <c r="TR134" s="17"/>
      <c r="TS134" s="17"/>
      <c r="TT134" s="17"/>
      <c r="TU134" s="17"/>
      <c r="TV134" s="17"/>
      <c r="TW134" s="17"/>
      <c r="TX134" s="17"/>
      <c r="TY134" s="17"/>
      <c r="TZ134" s="17"/>
      <c r="UA134" s="17"/>
      <c r="UB134" s="17"/>
      <c r="UC134" s="17"/>
      <c r="UD134" s="17"/>
      <c r="UE134" s="17"/>
      <c r="UF134" s="17"/>
      <c r="UG134" s="17"/>
      <c r="UH134" s="17"/>
      <c r="UI134" s="17"/>
      <c r="UJ134" s="17"/>
      <c r="UK134" s="17"/>
      <c r="UL134" s="17"/>
      <c r="UM134" s="17"/>
      <c r="UN134" s="17"/>
      <c r="UO134" s="17"/>
      <c r="UP134" s="17"/>
      <c r="UQ134" s="17"/>
      <c r="UR134" s="17"/>
      <c r="US134" s="17"/>
      <c r="UT134" s="17"/>
      <c r="UU134" s="17"/>
      <c r="UV134" s="17"/>
      <c r="UW134" s="17"/>
      <c r="UX134" s="17"/>
      <c r="UY134" s="17"/>
      <c r="UZ134" s="17"/>
      <c r="VA134" s="17"/>
      <c r="VB134" s="17"/>
      <c r="VC134" s="17"/>
      <c r="VD134" s="17"/>
      <c r="VE134" s="17"/>
      <c r="VF134" s="17"/>
      <c r="VG134" s="17"/>
      <c r="VH134" s="17"/>
      <c r="VI134" s="17"/>
      <c r="VJ134" s="17"/>
      <c r="VK134" s="17"/>
      <c r="VL134" s="17"/>
      <c r="VM134" s="17"/>
      <c r="VN134" s="17"/>
      <c r="VO134" s="17"/>
      <c r="VP134" s="17"/>
      <c r="VQ134" s="17"/>
      <c r="VR134" s="17"/>
      <c r="VS134" s="17"/>
      <c r="VT134" s="17"/>
      <c r="VU134" s="17"/>
      <c r="VV134" s="17"/>
      <c r="VW134" s="17"/>
      <c r="VX134" s="17"/>
      <c r="VY134" s="17"/>
      <c r="VZ134" s="17"/>
      <c r="WA134" s="17"/>
      <c r="WB134" s="17"/>
      <c r="WC134" s="17"/>
      <c r="WD134" s="17"/>
      <c r="WE134" s="17"/>
      <c r="WF134" s="17"/>
      <c r="WG134" s="17"/>
      <c r="WH134" s="17"/>
      <c r="WI134" s="17"/>
      <c r="WJ134" s="17"/>
      <c r="WK134" s="17"/>
      <c r="WL134" s="17"/>
      <c r="WM134" s="17"/>
      <c r="WN134" s="17"/>
      <c r="WO134" s="17"/>
      <c r="WP134" s="17"/>
      <c r="WQ134" s="17"/>
      <c r="WR134" s="17"/>
      <c r="WS134" s="17"/>
      <c r="WT134" s="17"/>
      <c r="WU134" s="17"/>
      <c r="WV134" s="17"/>
      <c r="WW134" s="17"/>
      <c r="WX134" s="17"/>
      <c r="WY134" s="17"/>
      <c r="WZ134" s="17"/>
      <c r="XA134" s="17"/>
      <c r="XB134" s="17"/>
      <c r="XC134" s="17"/>
      <c r="XD134" s="17"/>
      <c r="XE134" s="17"/>
      <c r="XF134" s="17"/>
      <c r="XG134" s="17"/>
      <c r="XH134" s="17"/>
      <c r="XI134" s="17"/>
      <c r="XJ134" s="17"/>
      <c r="XK134" s="17"/>
      <c r="XL134" s="17"/>
      <c r="XM134" s="17"/>
      <c r="XN134" s="17"/>
      <c r="XO134" s="17"/>
      <c r="XP134" s="17"/>
      <c r="XQ134" s="17"/>
      <c r="XR134" s="17"/>
      <c r="XS134" s="17"/>
      <c r="XT134" s="17"/>
      <c r="XU134" s="17"/>
      <c r="XV134" s="17"/>
      <c r="XW134" s="17"/>
      <c r="XX134" s="17"/>
      <c r="XY134" s="17"/>
      <c r="XZ134" s="17"/>
      <c r="YA134" s="17"/>
      <c r="YB134" s="17"/>
      <c r="YC134" s="17"/>
      <c r="YD134" s="17"/>
      <c r="YE134" s="17"/>
      <c r="YF134" s="17"/>
      <c r="YG134" s="17"/>
      <c r="YH134" s="17"/>
      <c r="YI134" s="17"/>
      <c r="YJ134" s="17"/>
      <c r="YK134" s="17"/>
      <c r="YL134" s="17"/>
      <c r="YM134" s="17"/>
      <c r="YN134" s="17"/>
      <c r="YO134" s="17"/>
      <c r="YP134" s="17"/>
      <c r="YQ134" s="17"/>
      <c r="YR134" s="17"/>
      <c r="YS134" s="17"/>
      <c r="YT134" s="17"/>
      <c r="YU134" s="17"/>
      <c r="YV134" s="17"/>
      <c r="YW134" s="17"/>
      <c r="YX134" s="17"/>
      <c r="YY134" s="17"/>
      <c r="YZ134" s="17"/>
      <c r="ZA134" s="17"/>
      <c r="ZB134" s="17"/>
      <c r="ZC134" s="17"/>
      <c r="ZD134" s="17"/>
      <c r="ZE134" s="17"/>
      <c r="ZF134" s="17"/>
      <c r="ZG134" s="17"/>
      <c r="ZH134" s="17"/>
      <c r="ZI134" s="17"/>
      <c r="ZJ134" s="17"/>
      <c r="ZK134" s="17"/>
      <c r="ZL134" s="17"/>
      <c r="ZM134" s="17"/>
      <c r="ZN134" s="17"/>
      <c r="ZO134" s="17"/>
      <c r="ZP134" s="17"/>
      <c r="ZQ134" s="17"/>
      <c r="ZR134" s="17"/>
      <c r="ZS134" s="17"/>
      <c r="ZT134" s="17"/>
      <c r="ZU134" s="17"/>
      <c r="ZV134" s="17"/>
      <c r="ZW134" s="17"/>
      <c r="ZX134" s="17"/>
      <c r="ZY134" s="17"/>
      <c r="ZZ134" s="17"/>
      <c r="AAA134" s="17"/>
      <c r="AAB134" s="17"/>
      <c r="AAC134" s="17"/>
      <c r="AAD134" s="17"/>
      <c r="AAE134" s="17"/>
      <c r="AAF134" s="17"/>
      <c r="AAG134" s="17"/>
      <c r="AAH134" s="17"/>
      <c r="AAI134" s="17"/>
      <c r="AAJ134" s="17"/>
      <c r="AAK134" s="17"/>
      <c r="AAL134" s="17"/>
      <c r="AAM134" s="17"/>
      <c r="AAN134" s="17"/>
      <c r="AAO134" s="17"/>
      <c r="AAP134" s="17"/>
      <c r="AAQ134" s="17"/>
      <c r="AAR134" s="17"/>
      <c r="AAS134" s="17"/>
      <c r="AAT134" s="17"/>
      <c r="AAU134" s="17"/>
      <c r="AAV134" s="17"/>
      <c r="AAW134" s="17"/>
      <c r="AAX134" s="17"/>
      <c r="AAY134" s="17"/>
      <c r="AAZ134" s="17"/>
      <c r="ABA134" s="17"/>
      <c r="ABB134" s="17"/>
      <c r="ABC134" s="17"/>
      <c r="ABD134" s="17"/>
      <c r="ABE134" s="17"/>
      <c r="ABF134" s="17"/>
      <c r="ABG134" s="17"/>
      <c r="ABH134" s="17"/>
      <c r="ABI134" s="17"/>
      <c r="ABJ134" s="17"/>
      <c r="ABK134" s="17"/>
      <c r="ABL134" s="17"/>
      <c r="ABM134" s="17"/>
      <c r="ABN134" s="17"/>
      <c r="ABO134" s="17"/>
      <c r="ABP134" s="17"/>
      <c r="ABQ134" s="17"/>
      <c r="ABR134" s="17"/>
      <c r="ABS134" s="17"/>
      <c r="ABT134" s="17"/>
      <c r="ABU134" s="17"/>
      <c r="ABV134" s="17"/>
      <c r="ABW134" s="17"/>
      <c r="ABX134" s="17"/>
      <c r="ABY134" s="17"/>
      <c r="ABZ134" s="17"/>
      <c r="ACA134" s="17"/>
      <c r="ACB134" s="17"/>
      <c r="ACC134" s="17"/>
      <c r="ACD134" s="17"/>
      <c r="ACE134" s="17"/>
      <c r="ACF134" s="17"/>
      <c r="ACG134" s="17"/>
      <c r="ACH134" s="17"/>
      <c r="ACI134" s="17"/>
      <c r="ACJ134" s="17"/>
      <c r="ACK134" s="17"/>
      <c r="ACL134" s="17"/>
      <c r="ACM134" s="17"/>
      <c r="ACN134" s="17"/>
      <c r="ACO134" s="17"/>
      <c r="ACP134" s="17"/>
      <c r="ACQ134" s="17"/>
      <c r="ACR134" s="17"/>
      <c r="ACS134" s="17"/>
      <c r="ACT134" s="17"/>
      <c r="ACU134" s="17"/>
      <c r="ACV134" s="17"/>
      <c r="ACW134" s="17"/>
      <c r="ACX134" s="17"/>
      <c r="ACY134" s="17"/>
      <c r="ACZ134" s="17"/>
      <c r="ADA134" s="17"/>
      <c r="ADB134" s="17"/>
      <c r="ADC134" s="17"/>
      <c r="ADD134" s="17"/>
      <c r="ADE134" s="17"/>
      <c r="ADF134" s="17"/>
      <c r="ADG134" s="17"/>
      <c r="ADH134" s="17"/>
      <c r="ADI134" s="17"/>
      <c r="ADJ134" s="17"/>
      <c r="ADK134" s="17"/>
      <c r="ADL134" s="17"/>
      <c r="ADM134" s="17"/>
      <c r="ADN134" s="17"/>
      <c r="ADO134" s="17"/>
      <c r="ADP134" s="17"/>
      <c r="ADQ134" s="17"/>
      <c r="ADR134" s="17"/>
      <c r="ADS134" s="17"/>
      <c r="ADT134" s="17"/>
      <c r="ADU134" s="17"/>
      <c r="ADV134" s="17"/>
      <c r="ADW134" s="17"/>
      <c r="ADX134" s="17"/>
      <c r="ADY134" s="17"/>
      <c r="ADZ134" s="17"/>
      <c r="AEA134" s="17"/>
      <c r="AEB134" s="17"/>
      <c r="AEC134" s="17"/>
      <c r="AED134" s="17"/>
      <c r="AEE134" s="17"/>
      <c r="AEF134" s="17"/>
      <c r="AEG134" s="17"/>
      <c r="AEH134" s="17"/>
      <c r="AEI134" s="17"/>
      <c r="AEJ134" s="17"/>
      <c r="AEK134" s="17"/>
      <c r="AEL134" s="17"/>
      <c r="AEM134" s="17"/>
      <c r="AEN134" s="17"/>
      <c r="AEO134" s="17"/>
      <c r="AEP134" s="17"/>
      <c r="AEQ134" s="17"/>
    </row>
    <row r="135" spans="1:823" s="11" customFormat="1" x14ac:dyDescent="0.25">
      <c r="A135" s="150"/>
      <c r="B135" s="141"/>
      <c r="C135" s="147"/>
      <c r="D135" s="141"/>
      <c r="E135" s="144"/>
      <c r="F135" s="43" t="s">
        <v>197</v>
      </c>
      <c r="G135" s="44" t="s">
        <v>201</v>
      </c>
      <c r="H135" s="45" t="b">
        <v>0</v>
      </c>
      <c r="I135" s="42"/>
      <c r="J135" s="46"/>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c r="BE135" s="17"/>
      <c r="BF135" s="17"/>
      <c r="BG135" s="17"/>
      <c r="BH135" s="17"/>
      <c r="BI135" s="17"/>
      <c r="BJ135" s="17"/>
      <c r="BK135" s="17"/>
      <c r="BL135" s="17"/>
      <c r="BM135" s="17"/>
      <c r="BN135" s="17"/>
      <c r="BO135" s="17"/>
      <c r="BP135" s="17"/>
      <c r="BQ135" s="17"/>
      <c r="BR135" s="17"/>
      <c r="BS135" s="17"/>
      <c r="BT135" s="17"/>
      <c r="BU135" s="17"/>
      <c r="BV135" s="17"/>
      <c r="BW135" s="17"/>
      <c r="BX135" s="17"/>
      <c r="BY135" s="17"/>
      <c r="BZ135" s="17"/>
      <c r="CA135" s="17"/>
      <c r="CB135" s="17"/>
      <c r="CC135" s="17"/>
      <c r="CD135" s="17"/>
      <c r="CE135" s="17"/>
      <c r="CF135" s="17"/>
      <c r="CG135" s="17"/>
      <c r="CH135" s="17"/>
      <c r="CI135" s="17"/>
      <c r="CJ135" s="17"/>
      <c r="CK135" s="17"/>
      <c r="CL135" s="17"/>
      <c r="CM135" s="17"/>
      <c r="CN135" s="17"/>
      <c r="CO135" s="17"/>
      <c r="CP135" s="17"/>
      <c r="CQ135" s="17"/>
      <c r="CR135" s="17"/>
      <c r="CS135" s="17"/>
      <c r="CT135" s="17"/>
      <c r="CU135" s="17"/>
      <c r="CV135" s="17"/>
      <c r="CW135" s="17"/>
      <c r="CX135" s="17"/>
      <c r="CY135" s="17"/>
      <c r="CZ135" s="17"/>
      <c r="DA135" s="17"/>
      <c r="DB135" s="17"/>
      <c r="DC135" s="17"/>
      <c r="DD135" s="17"/>
      <c r="DE135" s="17"/>
      <c r="DF135" s="17"/>
      <c r="DG135" s="17"/>
      <c r="DH135" s="17"/>
      <c r="DI135" s="17"/>
      <c r="DJ135" s="17"/>
      <c r="DK135" s="17"/>
      <c r="DL135" s="17"/>
      <c r="DM135" s="17"/>
      <c r="DN135" s="17"/>
      <c r="DO135" s="17"/>
      <c r="DP135" s="17"/>
      <c r="DQ135" s="17"/>
      <c r="DR135" s="17"/>
      <c r="DS135" s="17"/>
      <c r="DT135" s="17"/>
      <c r="DU135" s="17"/>
      <c r="DV135" s="17"/>
      <c r="DW135" s="17"/>
      <c r="DX135" s="17"/>
      <c r="DY135" s="17"/>
      <c r="DZ135" s="17"/>
      <c r="EA135" s="17"/>
      <c r="EB135" s="17"/>
      <c r="EC135" s="17"/>
      <c r="ED135" s="17"/>
      <c r="EE135" s="17"/>
      <c r="EF135" s="17"/>
      <c r="EG135" s="17"/>
      <c r="EH135" s="17"/>
      <c r="EI135" s="17"/>
      <c r="EJ135" s="17"/>
      <c r="EK135" s="17"/>
      <c r="EL135" s="17"/>
      <c r="EM135" s="17"/>
      <c r="EN135" s="17"/>
      <c r="EO135" s="17"/>
      <c r="EP135" s="17"/>
      <c r="EQ135" s="17"/>
      <c r="ER135" s="17"/>
      <c r="ES135" s="17"/>
      <c r="ET135" s="17"/>
      <c r="EU135" s="17"/>
      <c r="EV135" s="17"/>
      <c r="EW135" s="17"/>
      <c r="EX135" s="17"/>
      <c r="EY135" s="17"/>
      <c r="EZ135" s="17"/>
      <c r="FA135" s="17"/>
      <c r="FB135" s="17"/>
      <c r="FC135" s="17"/>
      <c r="FD135" s="17"/>
      <c r="FE135" s="17"/>
      <c r="FF135" s="17"/>
      <c r="FG135" s="17"/>
      <c r="FH135" s="17"/>
      <c r="FI135" s="17"/>
      <c r="FJ135" s="17"/>
      <c r="FK135" s="17"/>
      <c r="FL135" s="17"/>
      <c r="FM135" s="17"/>
      <c r="FN135" s="17"/>
      <c r="FO135" s="17"/>
      <c r="FP135" s="17"/>
      <c r="FQ135" s="17"/>
      <c r="FR135" s="17"/>
      <c r="FS135" s="17"/>
      <c r="FT135" s="17"/>
      <c r="FU135" s="17"/>
      <c r="FV135" s="17"/>
      <c r="FW135" s="17"/>
      <c r="FX135" s="17"/>
      <c r="FY135" s="17"/>
      <c r="FZ135" s="17"/>
      <c r="GA135" s="17"/>
      <c r="GB135" s="17"/>
      <c r="GC135" s="17"/>
      <c r="GD135" s="17"/>
      <c r="GE135" s="17"/>
      <c r="GF135" s="17"/>
      <c r="GG135" s="17"/>
      <c r="GH135" s="17"/>
      <c r="GI135" s="17"/>
      <c r="GJ135" s="17"/>
      <c r="GK135" s="17"/>
      <c r="GL135" s="17"/>
      <c r="GM135" s="17"/>
      <c r="GN135" s="17"/>
      <c r="GO135" s="17"/>
      <c r="GP135" s="17"/>
      <c r="GQ135" s="17"/>
      <c r="GR135" s="17"/>
      <c r="GS135" s="17"/>
      <c r="GT135" s="17"/>
      <c r="GU135" s="17"/>
      <c r="GV135" s="17"/>
      <c r="GW135" s="17"/>
      <c r="GX135" s="17"/>
      <c r="GY135" s="17"/>
      <c r="GZ135" s="17"/>
      <c r="HA135" s="17"/>
      <c r="HB135" s="17"/>
      <c r="HC135" s="17"/>
      <c r="HD135" s="17"/>
      <c r="HE135" s="17"/>
      <c r="HF135" s="17"/>
      <c r="HG135" s="17"/>
      <c r="HH135" s="17"/>
      <c r="HI135" s="17"/>
      <c r="HJ135" s="17"/>
      <c r="HK135" s="17"/>
      <c r="HL135" s="17"/>
      <c r="HM135" s="17"/>
      <c r="HN135" s="17"/>
      <c r="HO135" s="17"/>
      <c r="HP135" s="17"/>
      <c r="HQ135" s="17"/>
      <c r="HR135" s="17"/>
      <c r="HS135" s="17"/>
      <c r="HT135" s="17"/>
      <c r="HU135" s="17"/>
      <c r="HV135" s="17"/>
      <c r="HW135" s="17"/>
      <c r="HX135" s="17"/>
      <c r="HY135" s="17"/>
      <c r="HZ135" s="17"/>
      <c r="IA135" s="17"/>
      <c r="IB135" s="17"/>
      <c r="IC135" s="17"/>
      <c r="ID135" s="17"/>
      <c r="IE135" s="17"/>
      <c r="IF135" s="17"/>
      <c r="IG135" s="17"/>
      <c r="IH135" s="17"/>
      <c r="II135" s="17"/>
      <c r="IJ135" s="17"/>
      <c r="IK135" s="17"/>
      <c r="IL135" s="17"/>
      <c r="IM135" s="17"/>
      <c r="IN135" s="17"/>
      <c r="IO135" s="17"/>
      <c r="IP135" s="17"/>
      <c r="IQ135" s="17"/>
      <c r="IR135" s="17"/>
      <c r="IS135" s="17"/>
      <c r="IT135" s="17"/>
      <c r="IU135" s="17"/>
      <c r="IV135" s="17"/>
      <c r="IW135" s="17"/>
      <c r="IX135" s="17"/>
      <c r="IY135" s="17"/>
      <c r="IZ135" s="17"/>
      <c r="JA135" s="17"/>
      <c r="JB135" s="17"/>
      <c r="JC135" s="17"/>
      <c r="JD135" s="17"/>
      <c r="JE135" s="17"/>
      <c r="JF135" s="17"/>
      <c r="JG135" s="17"/>
      <c r="JH135" s="17"/>
      <c r="JI135" s="17"/>
      <c r="JJ135" s="17"/>
      <c r="JK135" s="17"/>
      <c r="JL135" s="17"/>
      <c r="JM135" s="17"/>
      <c r="JN135" s="17"/>
      <c r="JO135" s="17"/>
      <c r="JP135" s="17"/>
      <c r="JQ135" s="17"/>
      <c r="JR135" s="17"/>
      <c r="JS135" s="17"/>
      <c r="JT135" s="17"/>
      <c r="JU135" s="17"/>
      <c r="JV135" s="17"/>
      <c r="JW135" s="17"/>
      <c r="JX135" s="17"/>
      <c r="JY135" s="17"/>
      <c r="JZ135" s="17"/>
      <c r="KA135" s="17"/>
      <c r="KB135" s="17"/>
      <c r="KC135" s="17"/>
      <c r="KD135" s="17"/>
      <c r="KE135" s="17"/>
      <c r="KF135" s="17"/>
      <c r="KG135" s="17"/>
      <c r="KH135" s="17"/>
      <c r="KI135" s="17"/>
      <c r="KJ135" s="17"/>
      <c r="KK135" s="17"/>
      <c r="KL135" s="17"/>
      <c r="KM135" s="17"/>
      <c r="KN135" s="17"/>
      <c r="KO135" s="17"/>
      <c r="KP135" s="17"/>
      <c r="KQ135" s="17"/>
      <c r="KR135" s="17"/>
      <c r="KS135" s="17"/>
      <c r="KT135" s="17"/>
      <c r="KU135" s="17"/>
      <c r="KV135" s="17"/>
      <c r="KW135" s="17"/>
      <c r="KX135" s="17"/>
      <c r="KY135" s="17"/>
      <c r="KZ135" s="17"/>
      <c r="LA135" s="17"/>
      <c r="LB135" s="17"/>
      <c r="LC135" s="17"/>
      <c r="LD135" s="17"/>
      <c r="LE135" s="17"/>
      <c r="LF135" s="17"/>
      <c r="LG135" s="17"/>
      <c r="LH135" s="17"/>
      <c r="LI135" s="17"/>
      <c r="LJ135" s="17"/>
      <c r="LK135" s="17"/>
      <c r="LL135" s="17"/>
      <c r="LM135" s="17"/>
      <c r="LN135" s="17"/>
      <c r="LO135" s="17"/>
      <c r="LP135" s="17"/>
      <c r="LQ135" s="17"/>
      <c r="LR135" s="17"/>
      <c r="LS135" s="17"/>
      <c r="LT135" s="17"/>
      <c r="LU135" s="17"/>
      <c r="LV135" s="17"/>
      <c r="LW135" s="17"/>
      <c r="LX135" s="17"/>
      <c r="LY135" s="17"/>
      <c r="LZ135" s="17"/>
      <c r="MA135" s="17"/>
      <c r="MB135" s="17"/>
      <c r="MC135" s="17"/>
      <c r="MD135" s="17"/>
      <c r="ME135" s="17"/>
      <c r="MF135" s="17"/>
      <c r="MG135" s="17"/>
      <c r="MH135" s="17"/>
      <c r="MI135" s="17"/>
      <c r="MJ135" s="17"/>
      <c r="MK135" s="17"/>
      <c r="ML135" s="17"/>
      <c r="MM135" s="17"/>
      <c r="MN135" s="17"/>
      <c r="MO135" s="17"/>
      <c r="MP135" s="17"/>
      <c r="MQ135" s="17"/>
      <c r="MR135" s="17"/>
      <c r="MS135" s="17"/>
      <c r="MT135" s="17"/>
      <c r="MU135" s="17"/>
      <c r="MV135" s="17"/>
      <c r="MW135" s="17"/>
      <c r="MX135" s="17"/>
      <c r="MY135" s="17"/>
      <c r="MZ135" s="17"/>
      <c r="NA135" s="17"/>
      <c r="NB135" s="17"/>
      <c r="NC135" s="17"/>
      <c r="ND135" s="17"/>
      <c r="NE135" s="17"/>
      <c r="NF135" s="17"/>
      <c r="NG135" s="17"/>
      <c r="NH135" s="17"/>
      <c r="NI135" s="17"/>
      <c r="NJ135" s="17"/>
      <c r="NK135" s="17"/>
      <c r="NL135" s="17"/>
      <c r="NM135" s="17"/>
      <c r="NN135" s="17"/>
      <c r="NO135" s="17"/>
      <c r="NP135" s="17"/>
      <c r="NQ135" s="17"/>
      <c r="NR135" s="17"/>
      <c r="NS135" s="17"/>
      <c r="NT135" s="17"/>
      <c r="NU135" s="17"/>
      <c r="NV135" s="17"/>
      <c r="NW135" s="17"/>
      <c r="NX135" s="17"/>
      <c r="NY135" s="17"/>
      <c r="NZ135" s="17"/>
      <c r="OA135" s="17"/>
      <c r="OB135" s="17"/>
      <c r="OC135" s="17"/>
      <c r="OD135" s="17"/>
      <c r="OE135" s="17"/>
      <c r="OF135" s="17"/>
      <c r="OG135" s="17"/>
      <c r="OH135" s="17"/>
      <c r="OI135" s="17"/>
      <c r="OJ135" s="17"/>
      <c r="OK135" s="17"/>
      <c r="OL135" s="17"/>
      <c r="OM135" s="17"/>
      <c r="ON135" s="17"/>
      <c r="OO135" s="17"/>
      <c r="OP135" s="17"/>
      <c r="OQ135" s="17"/>
      <c r="OR135" s="17"/>
      <c r="OS135" s="17"/>
      <c r="OT135" s="17"/>
      <c r="OU135" s="17"/>
      <c r="OV135" s="17"/>
      <c r="OW135" s="17"/>
      <c r="OX135" s="17"/>
      <c r="OY135" s="17"/>
      <c r="OZ135" s="17"/>
      <c r="PA135" s="17"/>
      <c r="PB135" s="17"/>
      <c r="PC135" s="17"/>
      <c r="PD135" s="17"/>
      <c r="PE135" s="17"/>
      <c r="PF135" s="17"/>
      <c r="PG135" s="17"/>
      <c r="PH135" s="17"/>
      <c r="PI135" s="17"/>
      <c r="PJ135" s="17"/>
      <c r="PK135" s="17"/>
      <c r="PL135" s="17"/>
      <c r="PM135" s="17"/>
      <c r="PN135" s="17"/>
      <c r="PO135" s="17"/>
      <c r="PP135" s="17"/>
      <c r="PQ135" s="17"/>
      <c r="PR135" s="17"/>
      <c r="PS135" s="17"/>
      <c r="PT135" s="17"/>
      <c r="PU135" s="17"/>
      <c r="PV135" s="17"/>
      <c r="PW135" s="17"/>
      <c r="PX135" s="17"/>
      <c r="PY135" s="17"/>
      <c r="PZ135" s="17"/>
      <c r="QA135" s="17"/>
      <c r="QB135" s="17"/>
      <c r="QC135" s="17"/>
      <c r="QD135" s="17"/>
      <c r="QE135" s="17"/>
      <c r="QF135" s="17"/>
      <c r="QG135" s="17"/>
      <c r="QH135" s="17"/>
      <c r="QI135" s="17"/>
      <c r="QJ135" s="17"/>
      <c r="QK135" s="17"/>
      <c r="QL135" s="17"/>
      <c r="QM135" s="17"/>
      <c r="QN135" s="17"/>
      <c r="QO135" s="17"/>
      <c r="QP135" s="17"/>
      <c r="QQ135" s="17"/>
      <c r="QR135" s="17"/>
      <c r="QS135" s="17"/>
      <c r="QT135" s="17"/>
      <c r="QU135" s="17"/>
      <c r="QV135" s="17"/>
      <c r="QW135" s="17"/>
      <c r="QX135" s="17"/>
      <c r="QY135" s="17"/>
      <c r="QZ135" s="17"/>
      <c r="RA135" s="17"/>
      <c r="RB135" s="17"/>
      <c r="RC135" s="17"/>
      <c r="RD135" s="17"/>
      <c r="RE135" s="17"/>
      <c r="RF135" s="17"/>
      <c r="RG135" s="17"/>
      <c r="RH135" s="17"/>
      <c r="RI135" s="17"/>
      <c r="RJ135" s="17"/>
      <c r="RK135" s="17"/>
      <c r="RL135" s="17"/>
      <c r="RM135" s="17"/>
      <c r="RN135" s="17"/>
      <c r="RO135" s="17"/>
      <c r="RP135" s="17"/>
      <c r="RQ135" s="17"/>
      <c r="RR135" s="17"/>
      <c r="RS135" s="17"/>
      <c r="RT135" s="17"/>
      <c r="RU135" s="17"/>
      <c r="RV135" s="17"/>
      <c r="RW135" s="17"/>
      <c r="RX135" s="17"/>
      <c r="RY135" s="17"/>
      <c r="RZ135" s="17"/>
      <c r="SA135" s="17"/>
      <c r="SB135" s="17"/>
      <c r="SC135" s="17"/>
      <c r="SD135" s="17"/>
      <c r="SE135" s="17"/>
      <c r="SF135" s="17"/>
      <c r="SG135" s="17"/>
      <c r="SH135" s="17"/>
      <c r="SI135" s="17"/>
      <c r="SJ135" s="17"/>
      <c r="SK135" s="17"/>
      <c r="SL135" s="17"/>
      <c r="SM135" s="17"/>
      <c r="SN135" s="17"/>
      <c r="SO135" s="17"/>
      <c r="SP135" s="17"/>
      <c r="SQ135" s="17"/>
      <c r="SR135" s="17"/>
      <c r="SS135" s="17"/>
      <c r="ST135" s="17"/>
      <c r="SU135" s="17"/>
      <c r="SV135" s="17"/>
      <c r="SW135" s="17"/>
      <c r="SX135" s="17"/>
      <c r="SY135" s="17"/>
      <c r="SZ135" s="17"/>
      <c r="TA135" s="17"/>
      <c r="TB135" s="17"/>
      <c r="TC135" s="17"/>
      <c r="TD135" s="17"/>
      <c r="TE135" s="17"/>
      <c r="TF135" s="17"/>
      <c r="TG135" s="17"/>
      <c r="TH135" s="17"/>
      <c r="TI135" s="17"/>
      <c r="TJ135" s="17"/>
      <c r="TK135" s="17"/>
      <c r="TL135" s="17"/>
      <c r="TM135" s="17"/>
      <c r="TN135" s="17"/>
      <c r="TO135" s="17"/>
      <c r="TP135" s="17"/>
      <c r="TQ135" s="17"/>
      <c r="TR135" s="17"/>
      <c r="TS135" s="17"/>
      <c r="TT135" s="17"/>
      <c r="TU135" s="17"/>
      <c r="TV135" s="17"/>
      <c r="TW135" s="17"/>
      <c r="TX135" s="17"/>
      <c r="TY135" s="17"/>
      <c r="TZ135" s="17"/>
      <c r="UA135" s="17"/>
      <c r="UB135" s="17"/>
      <c r="UC135" s="17"/>
      <c r="UD135" s="17"/>
      <c r="UE135" s="17"/>
      <c r="UF135" s="17"/>
      <c r="UG135" s="17"/>
      <c r="UH135" s="17"/>
      <c r="UI135" s="17"/>
      <c r="UJ135" s="17"/>
      <c r="UK135" s="17"/>
      <c r="UL135" s="17"/>
      <c r="UM135" s="17"/>
      <c r="UN135" s="17"/>
      <c r="UO135" s="17"/>
      <c r="UP135" s="17"/>
      <c r="UQ135" s="17"/>
      <c r="UR135" s="17"/>
      <c r="US135" s="17"/>
      <c r="UT135" s="17"/>
      <c r="UU135" s="17"/>
      <c r="UV135" s="17"/>
      <c r="UW135" s="17"/>
      <c r="UX135" s="17"/>
      <c r="UY135" s="17"/>
      <c r="UZ135" s="17"/>
      <c r="VA135" s="17"/>
      <c r="VB135" s="17"/>
      <c r="VC135" s="17"/>
      <c r="VD135" s="17"/>
      <c r="VE135" s="17"/>
      <c r="VF135" s="17"/>
      <c r="VG135" s="17"/>
      <c r="VH135" s="17"/>
      <c r="VI135" s="17"/>
      <c r="VJ135" s="17"/>
      <c r="VK135" s="17"/>
      <c r="VL135" s="17"/>
      <c r="VM135" s="17"/>
      <c r="VN135" s="17"/>
      <c r="VO135" s="17"/>
      <c r="VP135" s="17"/>
      <c r="VQ135" s="17"/>
      <c r="VR135" s="17"/>
      <c r="VS135" s="17"/>
      <c r="VT135" s="17"/>
      <c r="VU135" s="17"/>
      <c r="VV135" s="17"/>
      <c r="VW135" s="17"/>
      <c r="VX135" s="17"/>
      <c r="VY135" s="17"/>
      <c r="VZ135" s="17"/>
      <c r="WA135" s="17"/>
      <c r="WB135" s="17"/>
      <c r="WC135" s="17"/>
      <c r="WD135" s="17"/>
      <c r="WE135" s="17"/>
      <c r="WF135" s="17"/>
      <c r="WG135" s="17"/>
      <c r="WH135" s="17"/>
      <c r="WI135" s="17"/>
      <c r="WJ135" s="17"/>
      <c r="WK135" s="17"/>
      <c r="WL135" s="17"/>
      <c r="WM135" s="17"/>
      <c r="WN135" s="17"/>
      <c r="WO135" s="17"/>
      <c r="WP135" s="17"/>
      <c r="WQ135" s="17"/>
      <c r="WR135" s="17"/>
      <c r="WS135" s="17"/>
      <c r="WT135" s="17"/>
      <c r="WU135" s="17"/>
      <c r="WV135" s="17"/>
      <c r="WW135" s="17"/>
      <c r="WX135" s="17"/>
      <c r="WY135" s="17"/>
      <c r="WZ135" s="17"/>
      <c r="XA135" s="17"/>
      <c r="XB135" s="17"/>
      <c r="XC135" s="17"/>
      <c r="XD135" s="17"/>
      <c r="XE135" s="17"/>
      <c r="XF135" s="17"/>
      <c r="XG135" s="17"/>
      <c r="XH135" s="17"/>
      <c r="XI135" s="17"/>
      <c r="XJ135" s="17"/>
      <c r="XK135" s="17"/>
      <c r="XL135" s="17"/>
      <c r="XM135" s="17"/>
      <c r="XN135" s="17"/>
      <c r="XO135" s="17"/>
      <c r="XP135" s="17"/>
      <c r="XQ135" s="17"/>
      <c r="XR135" s="17"/>
      <c r="XS135" s="17"/>
      <c r="XT135" s="17"/>
      <c r="XU135" s="17"/>
      <c r="XV135" s="17"/>
      <c r="XW135" s="17"/>
      <c r="XX135" s="17"/>
      <c r="XY135" s="17"/>
      <c r="XZ135" s="17"/>
      <c r="YA135" s="17"/>
      <c r="YB135" s="17"/>
      <c r="YC135" s="17"/>
      <c r="YD135" s="17"/>
      <c r="YE135" s="17"/>
      <c r="YF135" s="17"/>
      <c r="YG135" s="17"/>
      <c r="YH135" s="17"/>
      <c r="YI135" s="17"/>
      <c r="YJ135" s="17"/>
      <c r="YK135" s="17"/>
      <c r="YL135" s="17"/>
      <c r="YM135" s="17"/>
      <c r="YN135" s="17"/>
      <c r="YO135" s="17"/>
      <c r="YP135" s="17"/>
      <c r="YQ135" s="17"/>
      <c r="YR135" s="17"/>
      <c r="YS135" s="17"/>
      <c r="YT135" s="17"/>
      <c r="YU135" s="17"/>
      <c r="YV135" s="17"/>
      <c r="YW135" s="17"/>
      <c r="YX135" s="17"/>
      <c r="YY135" s="17"/>
      <c r="YZ135" s="17"/>
      <c r="ZA135" s="17"/>
      <c r="ZB135" s="17"/>
      <c r="ZC135" s="17"/>
      <c r="ZD135" s="17"/>
      <c r="ZE135" s="17"/>
      <c r="ZF135" s="17"/>
      <c r="ZG135" s="17"/>
      <c r="ZH135" s="17"/>
      <c r="ZI135" s="17"/>
      <c r="ZJ135" s="17"/>
      <c r="ZK135" s="17"/>
      <c r="ZL135" s="17"/>
      <c r="ZM135" s="17"/>
      <c r="ZN135" s="17"/>
      <c r="ZO135" s="17"/>
      <c r="ZP135" s="17"/>
      <c r="ZQ135" s="17"/>
      <c r="ZR135" s="17"/>
      <c r="ZS135" s="17"/>
      <c r="ZT135" s="17"/>
      <c r="ZU135" s="17"/>
      <c r="ZV135" s="17"/>
      <c r="ZW135" s="17"/>
      <c r="ZX135" s="17"/>
      <c r="ZY135" s="17"/>
      <c r="ZZ135" s="17"/>
      <c r="AAA135" s="17"/>
      <c r="AAB135" s="17"/>
      <c r="AAC135" s="17"/>
      <c r="AAD135" s="17"/>
      <c r="AAE135" s="17"/>
      <c r="AAF135" s="17"/>
      <c r="AAG135" s="17"/>
      <c r="AAH135" s="17"/>
      <c r="AAI135" s="17"/>
      <c r="AAJ135" s="17"/>
      <c r="AAK135" s="17"/>
      <c r="AAL135" s="17"/>
      <c r="AAM135" s="17"/>
      <c r="AAN135" s="17"/>
      <c r="AAO135" s="17"/>
      <c r="AAP135" s="17"/>
      <c r="AAQ135" s="17"/>
      <c r="AAR135" s="17"/>
      <c r="AAS135" s="17"/>
      <c r="AAT135" s="17"/>
      <c r="AAU135" s="17"/>
      <c r="AAV135" s="17"/>
      <c r="AAW135" s="17"/>
      <c r="AAX135" s="17"/>
      <c r="AAY135" s="17"/>
      <c r="AAZ135" s="17"/>
      <c r="ABA135" s="17"/>
      <c r="ABB135" s="17"/>
      <c r="ABC135" s="17"/>
      <c r="ABD135" s="17"/>
      <c r="ABE135" s="17"/>
      <c r="ABF135" s="17"/>
      <c r="ABG135" s="17"/>
      <c r="ABH135" s="17"/>
      <c r="ABI135" s="17"/>
      <c r="ABJ135" s="17"/>
      <c r="ABK135" s="17"/>
      <c r="ABL135" s="17"/>
      <c r="ABM135" s="17"/>
      <c r="ABN135" s="17"/>
      <c r="ABO135" s="17"/>
      <c r="ABP135" s="17"/>
      <c r="ABQ135" s="17"/>
      <c r="ABR135" s="17"/>
      <c r="ABS135" s="17"/>
      <c r="ABT135" s="17"/>
      <c r="ABU135" s="17"/>
      <c r="ABV135" s="17"/>
      <c r="ABW135" s="17"/>
      <c r="ABX135" s="17"/>
      <c r="ABY135" s="17"/>
      <c r="ABZ135" s="17"/>
      <c r="ACA135" s="17"/>
      <c r="ACB135" s="17"/>
      <c r="ACC135" s="17"/>
      <c r="ACD135" s="17"/>
      <c r="ACE135" s="17"/>
      <c r="ACF135" s="17"/>
      <c r="ACG135" s="17"/>
      <c r="ACH135" s="17"/>
      <c r="ACI135" s="17"/>
      <c r="ACJ135" s="17"/>
      <c r="ACK135" s="17"/>
      <c r="ACL135" s="17"/>
      <c r="ACM135" s="17"/>
      <c r="ACN135" s="17"/>
      <c r="ACO135" s="17"/>
      <c r="ACP135" s="17"/>
      <c r="ACQ135" s="17"/>
      <c r="ACR135" s="17"/>
      <c r="ACS135" s="17"/>
      <c r="ACT135" s="17"/>
      <c r="ACU135" s="17"/>
      <c r="ACV135" s="17"/>
      <c r="ACW135" s="17"/>
      <c r="ACX135" s="17"/>
      <c r="ACY135" s="17"/>
      <c r="ACZ135" s="17"/>
      <c r="ADA135" s="17"/>
      <c r="ADB135" s="17"/>
      <c r="ADC135" s="17"/>
      <c r="ADD135" s="17"/>
      <c r="ADE135" s="17"/>
      <c r="ADF135" s="17"/>
      <c r="ADG135" s="17"/>
      <c r="ADH135" s="17"/>
      <c r="ADI135" s="17"/>
      <c r="ADJ135" s="17"/>
      <c r="ADK135" s="17"/>
      <c r="ADL135" s="17"/>
      <c r="ADM135" s="17"/>
      <c r="ADN135" s="17"/>
      <c r="ADO135" s="17"/>
      <c r="ADP135" s="17"/>
      <c r="ADQ135" s="17"/>
      <c r="ADR135" s="17"/>
      <c r="ADS135" s="17"/>
      <c r="ADT135" s="17"/>
      <c r="ADU135" s="17"/>
      <c r="ADV135" s="17"/>
      <c r="ADW135" s="17"/>
      <c r="ADX135" s="17"/>
      <c r="ADY135" s="17"/>
      <c r="ADZ135" s="17"/>
      <c r="AEA135" s="17"/>
      <c r="AEB135" s="17"/>
      <c r="AEC135" s="17"/>
      <c r="AED135" s="17"/>
      <c r="AEE135" s="17"/>
      <c r="AEF135" s="17"/>
      <c r="AEG135" s="17"/>
      <c r="AEH135" s="17"/>
      <c r="AEI135" s="17"/>
      <c r="AEJ135" s="17"/>
      <c r="AEK135" s="17"/>
      <c r="AEL135" s="17"/>
      <c r="AEM135" s="17"/>
      <c r="AEN135" s="17"/>
      <c r="AEO135" s="17"/>
      <c r="AEP135" s="17"/>
      <c r="AEQ135" s="17"/>
    </row>
    <row r="136" spans="1:823" s="23" customFormat="1" ht="25.5" x14ac:dyDescent="0.25">
      <c r="A136" s="47" t="s">
        <v>168</v>
      </c>
      <c r="B136" s="48" t="s">
        <v>62</v>
      </c>
      <c r="C136" s="48" t="s">
        <v>198</v>
      </c>
      <c r="D136" s="48" t="s">
        <v>84</v>
      </c>
      <c r="E136" s="49" t="s">
        <v>34</v>
      </c>
      <c r="F136" s="48"/>
      <c r="G136" s="49" t="s">
        <v>201</v>
      </c>
      <c r="H136" s="50" t="s">
        <v>278</v>
      </c>
      <c r="I136" s="49" t="s">
        <v>268</v>
      </c>
      <c r="J136" s="51"/>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c r="AQ136" s="22"/>
      <c r="AR136" s="22"/>
      <c r="AS136" s="22"/>
      <c r="AT136" s="22"/>
      <c r="AU136" s="22"/>
      <c r="AV136" s="22"/>
      <c r="AW136" s="22"/>
      <c r="AX136" s="22"/>
      <c r="AY136" s="22"/>
      <c r="AZ136" s="22"/>
      <c r="BA136" s="22"/>
      <c r="BB136" s="22"/>
      <c r="BC136" s="22"/>
      <c r="BD136" s="22"/>
      <c r="BE136" s="22"/>
      <c r="BF136" s="22"/>
      <c r="BG136" s="22"/>
      <c r="BH136" s="22"/>
      <c r="BI136" s="22"/>
      <c r="BJ136" s="22"/>
      <c r="BK136" s="22"/>
      <c r="BL136" s="2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c r="CQ136" s="22"/>
      <c r="CR136" s="22"/>
      <c r="CS136" s="22"/>
      <c r="CT136" s="22"/>
      <c r="CU136" s="22"/>
      <c r="CV136" s="22"/>
      <c r="CW136" s="22"/>
      <c r="CX136" s="22"/>
      <c r="CY136" s="22"/>
      <c r="CZ136" s="22"/>
      <c r="DA136" s="22"/>
      <c r="DB136" s="22"/>
      <c r="DC136" s="22"/>
      <c r="DD136" s="22"/>
      <c r="DE136" s="22"/>
      <c r="DF136" s="22"/>
      <c r="DG136" s="22"/>
      <c r="DH136" s="22"/>
      <c r="DI136" s="22"/>
      <c r="DJ136" s="22"/>
      <c r="DK136" s="22"/>
      <c r="DL136" s="22"/>
      <c r="DM136" s="22"/>
      <c r="DN136" s="22"/>
      <c r="DO136" s="22"/>
      <c r="DP136" s="22"/>
      <c r="DQ136" s="22"/>
      <c r="DR136" s="22"/>
      <c r="DS136" s="22"/>
      <c r="DT136" s="22"/>
      <c r="DU136" s="22"/>
      <c r="DV136" s="22"/>
      <c r="DW136" s="22"/>
      <c r="DX136" s="22"/>
      <c r="DY136" s="22"/>
      <c r="DZ136" s="22"/>
      <c r="EA136" s="22"/>
      <c r="EB136" s="22"/>
      <c r="EC136" s="22"/>
      <c r="ED136" s="22"/>
      <c r="EE136" s="22"/>
      <c r="EF136" s="22"/>
      <c r="EG136" s="22"/>
      <c r="EH136" s="22"/>
      <c r="EI136" s="22"/>
      <c r="EJ136" s="22"/>
      <c r="EK136" s="22"/>
      <c r="EL136" s="22"/>
      <c r="EM136" s="22"/>
      <c r="EN136" s="22"/>
      <c r="EO136" s="22"/>
      <c r="EP136" s="22"/>
      <c r="EQ136" s="22"/>
      <c r="ER136" s="22"/>
      <c r="ES136" s="22"/>
      <c r="ET136" s="22"/>
      <c r="EU136" s="22"/>
      <c r="EV136" s="22"/>
      <c r="EW136" s="22"/>
      <c r="EX136" s="22"/>
      <c r="EY136" s="22"/>
      <c r="EZ136" s="22"/>
      <c r="FA136" s="22"/>
      <c r="FB136" s="22"/>
      <c r="FC136" s="22"/>
      <c r="FD136" s="22"/>
      <c r="FE136" s="22"/>
      <c r="FF136" s="22"/>
      <c r="FG136" s="22"/>
      <c r="FH136" s="22"/>
      <c r="FI136" s="22"/>
      <c r="FJ136" s="22"/>
      <c r="FK136" s="22"/>
      <c r="FL136" s="22"/>
      <c r="FM136" s="22"/>
      <c r="FN136" s="22"/>
      <c r="FO136" s="22"/>
      <c r="FP136" s="22"/>
      <c r="FQ136" s="22"/>
      <c r="FR136" s="22"/>
      <c r="FS136" s="22"/>
      <c r="FT136" s="22"/>
      <c r="FU136" s="22"/>
      <c r="FV136" s="22"/>
      <c r="FW136" s="22"/>
      <c r="FX136" s="22"/>
      <c r="FY136" s="22"/>
      <c r="FZ136" s="22"/>
      <c r="GA136" s="22"/>
      <c r="GB136" s="22"/>
      <c r="GC136" s="22"/>
      <c r="GD136" s="22"/>
      <c r="GE136" s="22"/>
      <c r="GF136" s="22"/>
      <c r="GG136" s="22"/>
      <c r="GH136" s="22"/>
      <c r="GI136" s="22"/>
      <c r="GJ136" s="22"/>
      <c r="GK136" s="22"/>
      <c r="GL136" s="22"/>
      <c r="GM136" s="22"/>
      <c r="GN136" s="22"/>
      <c r="GO136" s="22"/>
      <c r="GP136" s="22"/>
      <c r="GQ136" s="22"/>
      <c r="GR136" s="22"/>
      <c r="GS136" s="22"/>
      <c r="GT136" s="22"/>
      <c r="GU136" s="22"/>
      <c r="GV136" s="22"/>
      <c r="GW136" s="22"/>
      <c r="GX136" s="22"/>
      <c r="GY136" s="22"/>
      <c r="GZ136" s="22"/>
      <c r="HA136" s="22"/>
      <c r="HB136" s="22"/>
      <c r="HC136" s="22"/>
      <c r="HD136" s="22"/>
      <c r="HE136" s="22"/>
      <c r="HF136" s="22"/>
      <c r="HG136" s="22"/>
      <c r="HH136" s="22"/>
      <c r="HI136" s="22"/>
      <c r="HJ136" s="22"/>
      <c r="HK136" s="22"/>
      <c r="HL136" s="22"/>
      <c r="HM136" s="22"/>
      <c r="HN136" s="22"/>
      <c r="HO136" s="22"/>
      <c r="HP136" s="22"/>
      <c r="HQ136" s="22"/>
      <c r="HR136" s="22"/>
      <c r="HS136" s="22"/>
      <c r="HT136" s="22"/>
      <c r="HU136" s="22"/>
      <c r="HV136" s="22"/>
      <c r="HW136" s="22"/>
      <c r="HX136" s="22"/>
      <c r="HY136" s="22"/>
      <c r="HZ136" s="22"/>
      <c r="IA136" s="22"/>
      <c r="IB136" s="22"/>
      <c r="IC136" s="22"/>
      <c r="ID136" s="22"/>
      <c r="IE136" s="22"/>
      <c r="IF136" s="22"/>
      <c r="IG136" s="22"/>
      <c r="IH136" s="22"/>
      <c r="II136" s="22"/>
      <c r="IJ136" s="22"/>
      <c r="IK136" s="22"/>
      <c r="IL136" s="22"/>
      <c r="IM136" s="22"/>
      <c r="IN136" s="22"/>
      <c r="IO136" s="22"/>
      <c r="IP136" s="22"/>
      <c r="IQ136" s="22"/>
      <c r="IR136" s="22"/>
      <c r="IS136" s="22"/>
      <c r="IT136" s="22"/>
      <c r="IU136" s="22"/>
      <c r="IV136" s="22"/>
      <c r="IW136" s="22"/>
      <c r="IX136" s="22"/>
      <c r="IY136" s="22"/>
      <c r="IZ136" s="22"/>
      <c r="JA136" s="22"/>
      <c r="JB136" s="22"/>
      <c r="JC136" s="22"/>
      <c r="JD136" s="22"/>
      <c r="JE136" s="22"/>
      <c r="JF136" s="22"/>
      <c r="JG136" s="22"/>
      <c r="JH136" s="22"/>
      <c r="JI136" s="22"/>
      <c r="JJ136" s="22"/>
      <c r="JK136" s="22"/>
      <c r="JL136" s="22"/>
      <c r="JM136" s="22"/>
      <c r="JN136" s="22"/>
      <c r="JO136" s="22"/>
      <c r="JP136" s="22"/>
      <c r="JQ136" s="22"/>
      <c r="JR136" s="22"/>
      <c r="JS136" s="22"/>
      <c r="JT136" s="22"/>
      <c r="JU136" s="22"/>
      <c r="JV136" s="22"/>
      <c r="JW136" s="22"/>
      <c r="JX136" s="22"/>
      <c r="JY136" s="22"/>
      <c r="JZ136" s="22"/>
      <c r="KA136" s="22"/>
      <c r="KB136" s="22"/>
      <c r="KC136" s="22"/>
      <c r="KD136" s="22"/>
      <c r="KE136" s="22"/>
      <c r="KF136" s="22"/>
      <c r="KG136" s="22"/>
      <c r="KH136" s="22"/>
      <c r="KI136" s="22"/>
      <c r="KJ136" s="22"/>
      <c r="KK136" s="22"/>
      <c r="KL136" s="22"/>
      <c r="KM136" s="22"/>
      <c r="KN136" s="22"/>
      <c r="KO136" s="22"/>
      <c r="KP136" s="22"/>
      <c r="KQ136" s="22"/>
      <c r="KR136" s="22"/>
      <c r="KS136" s="22"/>
      <c r="KT136" s="22"/>
      <c r="KU136" s="22"/>
      <c r="KV136" s="22"/>
      <c r="KW136" s="22"/>
      <c r="KX136" s="22"/>
      <c r="KY136" s="22"/>
      <c r="KZ136" s="22"/>
      <c r="LA136" s="22"/>
      <c r="LB136" s="22"/>
      <c r="LC136" s="22"/>
      <c r="LD136" s="22"/>
      <c r="LE136" s="22"/>
      <c r="LF136" s="22"/>
      <c r="LG136" s="22"/>
      <c r="LH136" s="22"/>
      <c r="LI136" s="22"/>
      <c r="LJ136" s="22"/>
      <c r="LK136" s="22"/>
      <c r="LL136" s="22"/>
      <c r="LM136" s="22"/>
      <c r="LN136" s="22"/>
      <c r="LO136" s="22"/>
      <c r="LP136" s="22"/>
      <c r="LQ136" s="22"/>
      <c r="LR136" s="22"/>
      <c r="LS136" s="22"/>
      <c r="LT136" s="22"/>
      <c r="LU136" s="22"/>
      <c r="LV136" s="22"/>
      <c r="LW136" s="22"/>
      <c r="LX136" s="22"/>
      <c r="LY136" s="22"/>
      <c r="LZ136" s="22"/>
      <c r="MA136" s="22"/>
      <c r="MB136" s="22"/>
      <c r="MC136" s="22"/>
      <c r="MD136" s="22"/>
      <c r="ME136" s="22"/>
      <c r="MF136" s="22"/>
      <c r="MG136" s="22"/>
      <c r="MH136" s="22"/>
      <c r="MI136" s="22"/>
      <c r="MJ136" s="22"/>
      <c r="MK136" s="22"/>
      <c r="ML136" s="22"/>
      <c r="MM136" s="22"/>
      <c r="MN136" s="22"/>
      <c r="MO136" s="22"/>
      <c r="MP136" s="22"/>
      <c r="MQ136" s="22"/>
      <c r="MR136" s="22"/>
      <c r="MS136" s="22"/>
      <c r="MT136" s="22"/>
      <c r="MU136" s="22"/>
      <c r="MV136" s="22"/>
      <c r="MW136" s="22"/>
      <c r="MX136" s="22"/>
      <c r="MY136" s="22"/>
      <c r="MZ136" s="22"/>
      <c r="NA136" s="22"/>
      <c r="NB136" s="22"/>
      <c r="NC136" s="22"/>
      <c r="ND136" s="22"/>
      <c r="NE136" s="22"/>
      <c r="NF136" s="22"/>
      <c r="NG136" s="22"/>
      <c r="NH136" s="22"/>
      <c r="NI136" s="22"/>
      <c r="NJ136" s="22"/>
      <c r="NK136" s="22"/>
      <c r="NL136" s="22"/>
      <c r="NM136" s="22"/>
      <c r="NN136" s="22"/>
      <c r="NO136" s="22"/>
      <c r="NP136" s="22"/>
      <c r="NQ136" s="22"/>
      <c r="NR136" s="22"/>
      <c r="NS136" s="22"/>
      <c r="NT136" s="22"/>
      <c r="NU136" s="22"/>
      <c r="NV136" s="22"/>
      <c r="NW136" s="22"/>
      <c r="NX136" s="22"/>
      <c r="NY136" s="22"/>
      <c r="NZ136" s="22"/>
      <c r="OA136" s="22"/>
      <c r="OB136" s="22"/>
      <c r="OC136" s="22"/>
      <c r="OD136" s="22"/>
      <c r="OE136" s="22"/>
      <c r="OF136" s="22"/>
      <c r="OG136" s="22"/>
      <c r="OH136" s="22"/>
      <c r="OI136" s="22"/>
      <c r="OJ136" s="22"/>
      <c r="OK136" s="22"/>
      <c r="OL136" s="22"/>
      <c r="OM136" s="22"/>
      <c r="ON136" s="22"/>
      <c r="OO136" s="22"/>
      <c r="OP136" s="22"/>
      <c r="OQ136" s="22"/>
      <c r="OR136" s="22"/>
      <c r="OS136" s="22"/>
      <c r="OT136" s="22"/>
      <c r="OU136" s="22"/>
      <c r="OV136" s="22"/>
      <c r="OW136" s="22"/>
      <c r="OX136" s="22"/>
      <c r="OY136" s="22"/>
      <c r="OZ136" s="22"/>
      <c r="PA136" s="22"/>
      <c r="PB136" s="22"/>
      <c r="PC136" s="22"/>
      <c r="PD136" s="22"/>
      <c r="PE136" s="22"/>
      <c r="PF136" s="22"/>
      <c r="PG136" s="22"/>
      <c r="PH136" s="22"/>
      <c r="PI136" s="22"/>
      <c r="PJ136" s="22"/>
      <c r="PK136" s="22"/>
      <c r="PL136" s="22"/>
      <c r="PM136" s="22"/>
      <c r="PN136" s="22"/>
      <c r="PO136" s="22"/>
      <c r="PP136" s="22"/>
      <c r="PQ136" s="22"/>
      <c r="PR136" s="22"/>
      <c r="PS136" s="22"/>
      <c r="PT136" s="22"/>
      <c r="PU136" s="22"/>
      <c r="PV136" s="22"/>
      <c r="PW136" s="22"/>
      <c r="PX136" s="22"/>
      <c r="PY136" s="22"/>
      <c r="PZ136" s="22"/>
      <c r="QA136" s="22"/>
      <c r="QB136" s="22"/>
      <c r="QC136" s="22"/>
      <c r="QD136" s="22"/>
      <c r="QE136" s="22"/>
      <c r="QF136" s="22"/>
      <c r="QG136" s="22"/>
      <c r="QH136" s="22"/>
      <c r="QI136" s="22"/>
      <c r="QJ136" s="22"/>
      <c r="QK136" s="22"/>
      <c r="QL136" s="22"/>
      <c r="QM136" s="22"/>
      <c r="QN136" s="22"/>
      <c r="QO136" s="22"/>
      <c r="QP136" s="22"/>
      <c r="QQ136" s="22"/>
      <c r="QR136" s="22"/>
      <c r="QS136" s="22"/>
      <c r="QT136" s="22"/>
      <c r="QU136" s="22"/>
      <c r="QV136" s="22"/>
      <c r="QW136" s="22"/>
      <c r="QX136" s="22"/>
      <c r="QY136" s="22"/>
      <c r="QZ136" s="22"/>
      <c r="RA136" s="22"/>
      <c r="RB136" s="22"/>
      <c r="RC136" s="22"/>
      <c r="RD136" s="22"/>
      <c r="RE136" s="22"/>
      <c r="RF136" s="22"/>
      <c r="RG136" s="22"/>
      <c r="RH136" s="22"/>
      <c r="RI136" s="22"/>
      <c r="RJ136" s="22"/>
      <c r="RK136" s="22"/>
      <c r="RL136" s="22"/>
      <c r="RM136" s="22"/>
      <c r="RN136" s="22"/>
      <c r="RO136" s="22"/>
      <c r="RP136" s="22"/>
      <c r="RQ136" s="22"/>
      <c r="RR136" s="22"/>
      <c r="RS136" s="22"/>
      <c r="RT136" s="22"/>
      <c r="RU136" s="22"/>
      <c r="RV136" s="22"/>
      <c r="RW136" s="22"/>
      <c r="RX136" s="22"/>
      <c r="RY136" s="22"/>
      <c r="RZ136" s="22"/>
      <c r="SA136" s="22"/>
      <c r="SB136" s="22"/>
      <c r="SC136" s="22"/>
      <c r="SD136" s="22"/>
      <c r="SE136" s="22"/>
      <c r="SF136" s="22"/>
      <c r="SG136" s="22"/>
      <c r="SH136" s="22"/>
      <c r="SI136" s="22"/>
      <c r="SJ136" s="22"/>
      <c r="SK136" s="22"/>
      <c r="SL136" s="22"/>
      <c r="SM136" s="22"/>
      <c r="SN136" s="22"/>
      <c r="SO136" s="22"/>
      <c r="SP136" s="22"/>
      <c r="SQ136" s="22"/>
      <c r="SR136" s="22"/>
      <c r="SS136" s="22"/>
      <c r="ST136" s="22"/>
      <c r="SU136" s="22"/>
      <c r="SV136" s="22"/>
      <c r="SW136" s="22"/>
      <c r="SX136" s="22"/>
      <c r="SY136" s="22"/>
      <c r="SZ136" s="22"/>
      <c r="TA136" s="22"/>
      <c r="TB136" s="22"/>
      <c r="TC136" s="22"/>
      <c r="TD136" s="22"/>
      <c r="TE136" s="22"/>
      <c r="TF136" s="22"/>
      <c r="TG136" s="22"/>
      <c r="TH136" s="22"/>
      <c r="TI136" s="22"/>
      <c r="TJ136" s="22"/>
      <c r="TK136" s="22"/>
      <c r="TL136" s="22"/>
      <c r="TM136" s="22"/>
      <c r="TN136" s="22"/>
      <c r="TO136" s="22"/>
      <c r="TP136" s="22"/>
      <c r="TQ136" s="22"/>
      <c r="TR136" s="22"/>
      <c r="TS136" s="22"/>
      <c r="TT136" s="22"/>
      <c r="TU136" s="22"/>
      <c r="TV136" s="22"/>
      <c r="TW136" s="22"/>
      <c r="TX136" s="22"/>
      <c r="TY136" s="22"/>
      <c r="TZ136" s="22"/>
      <c r="UA136" s="22"/>
      <c r="UB136" s="22"/>
      <c r="UC136" s="22"/>
      <c r="UD136" s="22"/>
      <c r="UE136" s="22"/>
      <c r="UF136" s="22"/>
      <c r="UG136" s="22"/>
      <c r="UH136" s="22"/>
      <c r="UI136" s="22"/>
      <c r="UJ136" s="22"/>
      <c r="UK136" s="22"/>
      <c r="UL136" s="22"/>
      <c r="UM136" s="22"/>
      <c r="UN136" s="22"/>
      <c r="UO136" s="22"/>
      <c r="UP136" s="22"/>
      <c r="UQ136" s="22"/>
      <c r="UR136" s="22"/>
      <c r="US136" s="22"/>
      <c r="UT136" s="22"/>
      <c r="UU136" s="22"/>
      <c r="UV136" s="22"/>
      <c r="UW136" s="22"/>
      <c r="UX136" s="22"/>
      <c r="UY136" s="22"/>
      <c r="UZ136" s="22"/>
      <c r="VA136" s="22"/>
      <c r="VB136" s="22"/>
      <c r="VC136" s="22"/>
      <c r="VD136" s="22"/>
      <c r="VE136" s="22"/>
      <c r="VF136" s="22"/>
      <c r="VG136" s="22"/>
      <c r="VH136" s="22"/>
      <c r="VI136" s="22"/>
      <c r="VJ136" s="22"/>
      <c r="VK136" s="22"/>
      <c r="VL136" s="22"/>
      <c r="VM136" s="22"/>
      <c r="VN136" s="22"/>
      <c r="VO136" s="22"/>
      <c r="VP136" s="22"/>
      <c r="VQ136" s="22"/>
      <c r="VR136" s="22"/>
      <c r="VS136" s="22"/>
      <c r="VT136" s="22"/>
      <c r="VU136" s="22"/>
      <c r="VV136" s="22"/>
      <c r="VW136" s="22"/>
      <c r="VX136" s="22"/>
      <c r="VY136" s="22"/>
      <c r="VZ136" s="22"/>
      <c r="WA136" s="22"/>
      <c r="WB136" s="22"/>
      <c r="WC136" s="22"/>
      <c r="WD136" s="22"/>
      <c r="WE136" s="22"/>
      <c r="WF136" s="22"/>
      <c r="WG136" s="22"/>
      <c r="WH136" s="22"/>
      <c r="WI136" s="22"/>
      <c r="WJ136" s="22"/>
      <c r="WK136" s="22"/>
      <c r="WL136" s="22"/>
      <c r="WM136" s="22"/>
      <c r="WN136" s="22"/>
      <c r="WO136" s="22"/>
      <c r="WP136" s="22"/>
      <c r="WQ136" s="22"/>
      <c r="WR136" s="22"/>
      <c r="WS136" s="22"/>
      <c r="WT136" s="22"/>
      <c r="WU136" s="22"/>
      <c r="WV136" s="22"/>
      <c r="WW136" s="22"/>
      <c r="WX136" s="22"/>
      <c r="WY136" s="22"/>
      <c r="WZ136" s="22"/>
      <c r="XA136" s="22"/>
      <c r="XB136" s="22"/>
      <c r="XC136" s="22"/>
      <c r="XD136" s="22"/>
      <c r="XE136" s="22"/>
      <c r="XF136" s="22"/>
      <c r="XG136" s="22"/>
      <c r="XH136" s="22"/>
      <c r="XI136" s="22"/>
      <c r="XJ136" s="22"/>
      <c r="XK136" s="22"/>
      <c r="XL136" s="22"/>
      <c r="XM136" s="22"/>
      <c r="XN136" s="22"/>
      <c r="XO136" s="22"/>
      <c r="XP136" s="22"/>
      <c r="XQ136" s="22"/>
      <c r="XR136" s="22"/>
      <c r="XS136" s="22"/>
      <c r="XT136" s="22"/>
      <c r="XU136" s="22"/>
      <c r="XV136" s="22"/>
      <c r="XW136" s="22"/>
      <c r="XX136" s="22"/>
      <c r="XY136" s="22"/>
      <c r="XZ136" s="22"/>
      <c r="YA136" s="22"/>
      <c r="YB136" s="22"/>
      <c r="YC136" s="22"/>
      <c r="YD136" s="22"/>
      <c r="YE136" s="22"/>
      <c r="YF136" s="22"/>
      <c r="YG136" s="22"/>
      <c r="YH136" s="22"/>
      <c r="YI136" s="22"/>
      <c r="YJ136" s="22"/>
      <c r="YK136" s="22"/>
      <c r="YL136" s="22"/>
      <c r="YM136" s="22"/>
      <c r="YN136" s="22"/>
      <c r="YO136" s="22"/>
      <c r="YP136" s="22"/>
      <c r="YQ136" s="22"/>
      <c r="YR136" s="22"/>
      <c r="YS136" s="22"/>
      <c r="YT136" s="22"/>
      <c r="YU136" s="22"/>
      <c r="YV136" s="22"/>
      <c r="YW136" s="22"/>
      <c r="YX136" s="22"/>
      <c r="YY136" s="22"/>
      <c r="YZ136" s="22"/>
      <c r="ZA136" s="22"/>
      <c r="ZB136" s="22"/>
      <c r="ZC136" s="22"/>
      <c r="ZD136" s="22"/>
      <c r="ZE136" s="22"/>
      <c r="ZF136" s="22"/>
      <c r="ZG136" s="22"/>
      <c r="ZH136" s="22"/>
      <c r="ZI136" s="22"/>
      <c r="ZJ136" s="22"/>
      <c r="ZK136" s="22"/>
      <c r="ZL136" s="22"/>
      <c r="ZM136" s="22"/>
      <c r="ZN136" s="22"/>
      <c r="ZO136" s="22"/>
      <c r="ZP136" s="22"/>
      <c r="ZQ136" s="22"/>
      <c r="ZR136" s="22"/>
      <c r="ZS136" s="22"/>
      <c r="ZT136" s="22"/>
      <c r="ZU136" s="22"/>
      <c r="ZV136" s="22"/>
      <c r="ZW136" s="22"/>
      <c r="ZX136" s="22"/>
      <c r="ZY136" s="22"/>
      <c r="ZZ136" s="22"/>
      <c r="AAA136" s="22"/>
      <c r="AAB136" s="22"/>
      <c r="AAC136" s="22"/>
      <c r="AAD136" s="22"/>
      <c r="AAE136" s="22"/>
      <c r="AAF136" s="22"/>
      <c r="AAG136" s="22"/>
      <c r="AAH136" s="22"/>
      <c r="AAI136" s="22"/>
      <c r="AAJ136" s="22"/>
      <c r="AAK136" s="22"/>
      <c r="AAL136" s="22"/>
      <c r="AAM136" s="22"/>
      <c r="AAN136" s="22"/>
      <c r="AAO136" s="22"/>
      <c r="AAP136" s="22"/>
      <c r="AAQ136" s="22"/>
      <c r="AAR136" s="22"/>
      <c r="AAS136" s="22"/>
      <c r="AAT136" s="22"/>
      <c r="AAU136" s="22"/>
      <c r="AAV136" s="22"/>
      <c r="AAW136" s="22"/>
      <c r="AAX136" s="22"/>
      <c r="AAY136" s="22"/>
      <c r="AAZ136" s="22"/>
      <c r="ABA136" s="22"/>
      <c r="ABB136" s="22"/>
      <c r="ABC136" s="22"/>
      <c r="ABD136" s="22"/>
      <c r="ABE136" s="22"/>
      <c r="ABF136" s="22"/>
      <c r="ABG136" s="22"/>
      <c r="ABH136" s="22"/>
      <c r="ABI136" s="22"/>
      <c r="ABJ136" s="22"/>
      <c r="ABK136" s="22"/>
      <c r="ABL136" s="22"/>
      <c r="ABM136" s="22"/>
      <c r="ABN136" s="22"/>
      <c r="ABO136" s="22"/>
      <c r="ABP136" s="22"/>
      <c r="ABQ136" s="22"/>
      <c r="ABR136" s="22"/>
      <c r="ABS136" s="22"/>
      <c r="ABT136" s="22"/>
      <c r="ABU136" s="22"/>
      <c r="ABV136" s="22"/>
      <c r="ABW136" s="22"/>
      <c r="ABX136" s="22"/>
      <c r="ABY136" s="22"/>
      <c r="ABZ136" s="22"/>
      <c r="ACA136" s="22"/>
      <c r="ACB136" s="22"/>
      <c r="ACC136" s="22"/>
      <c r="ACD136" s="22"/>
      <c r="ACE136" s="22"/>
      <c r="ACF136" s="22"/>
      <c r="ACG136" s="22"/>
      <c r="ACH136" s="22"/>
      <c r="ACI136" s="22"/>
      <c r="ACJ136" s="22"/>
      <c r="ACK136" s="22"/>
      <c r="ACL136" s="22"/>
      <c r="ACM136" s="22"/>
      <c r="ACN136" s="22"/>
      <c r="ACO136" s="22"/>
      <c r="ACP136" s="22"/>
      <c r="ACQ136" s="22"/>
      <c r="ACR136" s="22"/>
      <c r="ACS136" s="22"/>
      <c r="ACT136" s="22"/>
      <c r="ACU136" s="22"/>
      <c r="ACV136" s="22"/>
      <c r="ACW136" s="22"/>
      <c r="ACX136" s="22"/>
      <c r="ACY136" s="22"/>
      <c r="ACZ136" s="22"/>
      <c r="ADA136" s="22"/>
      <c r="ADB136" s="22"/>
      <c r="ADC136" s="22"/>
      <c r="ADD136" s="22"/>
      <c r="ADE136" s="22"/>
      <c r="ADF136" s="22"/>
      <c r="ADG136" s="22"/>
      <c r="ADH136" s="22"/>
      <c r="ADI136" s="22"/>
      <c r="ADJ136" s="22"/>
      <c r="ADK136" s="22"/>
      <c r="ADL136" s="22"/>
      <c r="ADM136" s="22"/>
      <c r="ADN136" s="22"/>
      <c r="ADO136" s="22"/>
      <c r="ADP136" s="22"/>
      <c r="ADQ136" s="22"/>
      <c r="ADR136" s="22"/>
      <c r="ADS136" s="22"/>
      <c r="ADT136" s="22"/>
      <c r="ADU136" s="22"/>
      <c r="ADV136" s="22"/>
      <c r="ADW136" s="22"/>
      <c r="ADX136" s="22"/>
      <c r="ADY136" s="22"/>
      <c r="ADZ136" s="22"/>
      <c r="AEA136" s="22"/>
      <c r="AEB136" s="22"/>
      <c r="AEC136" s="22"/>
      <c r="AED136" s="22"/>
      <c r="AEE136" s="22"/>
      <c r="AEF136" s="22"/>
      <c r="AEG136" s="22"/>
      <c r="AEH136" s="22"/>
      <c r="AEI136" s="22"/>
      <c r="AEJ136" s="22"/>
      <c r="AEK136" s="22"/>
      <c r="AEL136" s="22"/>
      <c r="AEM136" s="22"/>
      <c r="AEN136" s="22"/>
      <c r="AEO136" s="22"/>
      <c r="AEP136" s="22"/>
      <c r="AEQ136" s="22"/>
    </row>
    <row r="245" spans="7:7" x14ac:dyDescent="0.25">
      <c r="G245" s="27"/>
    </row>
  </sheetData>
  <autoFilter ref="A1:J238" xr:uid="{0505072D-CFB5-418C-9F61-F9B1D3520A49}"/>
  <mergeCells count="182">
    <mergeCell ref="A78:A81"/>
    <mergeCell ref="B78:B81"/>
    <mergeCell ref="C78:C81"/>
    <mergeCell ref="D78:D81"/>
    <mergeCell ref="E78:E81"/>
    <mergeCell ref="A74:A77"/>
    <mergeCell ref="B74:B77"/>
    <mergeCell ref="C74:C77"/>
    <mergeCell ref="D74:D77"/>
    <mergeCell ref="E74:E77"/>
    <mergeCell ref="A70:A73"/>
    <mergeCell ref="B70:B73"/>
    <mergeCell ref="C70:C73"/>
    <mergeCell ref="D70:D73"/>
    <mergeCell ref="E70:E73"/>
    <mergeCell ref="A66:A69"/>
    <mergeCell ref="B66:B69"/>
    <mergeCell ref="C66:C69"/>
    <mergeCell ref="D66:D69"/>
    <mergeCell ref="E66:E69"/>
    <mergeCell ref="A62:A65"/>
    <mergeCell ref="B62:B65"/>
    <mergeCell ref="C62:C65"/>
    <mergeCell ref="D62:D65"/>
    <mergeCell ref="E62:E65"/>
    <mergeCell ref="A58:A61"/>
    <mergeCell ref="B58:B61"/>
    <mergeCell ref="C58:C61"/>
    <mergeCell ref="D58:D61"/>
    <mergeCell ref="E58:E61"/>
    <mergeCell ref="A54:A57"/>
    <mergeCell ref="B54:B57"/>
    <mergeCell ref="C54:C57"/>
    <mergeCell ref="D54:D57"/>
    <mergeCell ref="E54:E57"/>
    <mergeCell ref="A50:A53"/>
    <mergeCell ref="B50:B53"/>
    <mergeCell ref="C50:C53"/>
    <mergeCell ref="D50:D53"/>
    <mergeCell ref="E50:E53"/>
    <mergeCell ref="A46:A49"/>
    <mergeCell ref="B46:B49"/>
    <mergeCell ref="C46:C49"/>
    <mergeCell ref="D46:D49"/>
    <mergeCell ref="E46:E49"/>
    <mergeCell ref="A42:A45"/>
    <mergeCell ref="B42:B45"/>
    <mergeCell ref="C42:C45"/>
    <mergeCell ref="D42:D45"/>
    <mergeCell ref="E42:E45"/>
    <mergeCell ref="A36:A38"/>
    <mergeCell ref="B36:B38"/>
    <mergeCell ref="C36:C38"/>
    <mergeCell ref="D36:D38"/>
    <mergeCell ref="E36:E38"/>
    <mergeCell ref="A33:A35"/>
    <mergeCell ref="B33:B35"/>
    <mergeCell ref="C33:C35"/>
    <mergeCell ref="D33:D35"/>
    <mergeCell ref="E33:E35"/>
    <mergeCell ref="A30:A32"/>
    <mergeCell ref="B30:B32"/>
    <mergeCell ref="C30:C32"/>
    <mergeCell ref="D30:D32"/>
    <mergeCell ref="E30:E32"/>
    <mergeCell ref="A27:A29"/>
    <mergeCell ref="B27:B29"/>
    <mergeCell ref="C27:C29"/>
    <mergeCell ref="D27:D29"/>
    <mergeCell ref="E27:E29"/>
    <mergeCell ref="A24:A26"/>
    <mergeCell ref="B24:B26"/>
    <mergeCell ref="C24:C26"/>
    <mergeCell ref="D24:D26"/>
    <mergeCell ref="E24:E26"/>
    <mergeCell ref="A21:A23"/>
    <mergeCell ref="B21:B23"/>
    <mergeCell ref="C21:C23"/>
    <mergeCell ref="D21:D23"/>
    <mergeCell ref="E21:E23"/>
    <mergeCell ref="B18:B20"/>
    <mergeCell ref="C18:C20"/>
    <mergeCell ref="D18:D20"/>
    <mergeCell ref="E18:E20"/>
    <mergeCell ref="A15:A17"/>
    <mergeCell ref="B15:B17"/>
    <mergeCell ref="C15:C17"/>
    <mergeCell ref="D15:D17"/>
    <mergeCell ref="E15:E17"/>
    <mergeCell ref="D82:D85"/>
    <mergeCell ref="B87:B89"/>
    <mergeCell ref="E87:E89"/>
    <mergeCell ref="B2:B7"/>
    <mergeCell ref="C2:C7"/>
    <mergeCell ref="D2:D7"/>
    <mergeCell ref="E2:E7"/>
    <mergeCell ref="A2:A7"/>
    <mergeCell ref="B39:B41"/>
    <mergeCell ref="C39:C41"/>
    <mergeCell ref="D39:D41"/>
    <mergeCell ref="E39:E41"/>
    <mergeCell ref="A39:A41"/>
    <mergeCell ref="A12:A14"/>
    <mergeCell ref="B12:B14"/>
    <mergeCell ref="C12:C14"/>
    <mergeCell ref="D12:D14"/>
    <mergeCell ref="E12:E14"/>
    <mergeCell ref="A9:A11"/>
    <mergeCell ref="B9:B11"/>
    <mergeCell ref="C9:C11"/>
    <mergeCell ref="D9:D11"/>
    <mergeCell ref="E9:E11"/>
    <mergeCell ref="A18:A20"/>
    <mergeCell ref="G104:G108"/>
    <mergeCell ref="B104:B108"/>
    <mergeCell ref="C104:C108"/>
    <mergeCell ref="D104:D108"/>
    <mergeCell ref="E104:E108"/>
    <mergeCell ref="F104:F108"/>
    <mergeCell ref="A104:A108"/>
    <mergeCell ref="A82:A85"/>
    <mergeCell ref="A87:A89"/>
    <mergeCell ref="A90:A95"/>
    <mergeCell ref="C87:C89"/>
    <mergeCell ref="D87:D89"/>
    <mergeCell ref="B96:B99"/>
    <mergeCell ref="C96:C99"/>
    <mergeCell ref="D96:D99"/>
    <mergeCell ref="E96:E99"/>
    <mergeCell ref="A96:A99"/>
    <mergeCell ref="E82:E85"/>
    <mergeCell ref="B90:B95"/>
    <mergeCell ref="C90:C95"/>
    <mergeCell ref="D90:D95"/>
    <mergeCell ref="E90:E95"/>
    <mergeCell ref="B82:B85"/>
    <mergeCell ref="C82:C85"/>
    <mergeCell ref="B109:B111"/>
    <mergeCell ref="C109:C111"/>
    <mergeCell ref="D109:D111"/>
    <mergeCell ref="E109:E111"/>
    <mergeCell ref="A109:A111"/>
    <mergeCell ref="B100:B103"/>
    <mergeCell ref="C100:C103"/>
    <mergeCell ref="D100:D103"/>
    <mergeCell ref="E100:E103"/>
    <mergeCell ref="A100:A103"/>
    <mergeCell ref="A120:A122"/>
    <mergeCell ref="B123:B124"/>
    <mergeCell ref="C123:C124"/>
    <mergeCell ref="D123:D124"/>
    <mergeCell ref="E123:E124"/>
    <mergeCell ref="A123:A124"/>
    <mergeCell ref="B112:B116"/>
    <mergeCell ref="C112:C116"/>
    <mergeCell ref="D112:D116"/>
    <mergeCell ref="E112:E116"/>
    <mergeCell ref="A112:A116"/>
    <mergeCell ref="B131:B135"/>
    <mergeCell ref="D131:D135"/>
    <mergeCell ref="E131:E135"/>
    <mergeCell ref="C131:C135"/>
    <mergeCell ref="A131:A135"/>
    <mergeCell ref="B117:B119"/>
    <mergeCell ref="C117:C119"/>
    <mergeCell ref="D117:D119"/>
    <mergeCell ref="E117:E119"/>
    <mergeCell ref="A117:A119"/>
    <mergeCell ref="B128:B130"/>
    <mergeCell ref="C128:C130"/>
    <mergeCell ref="D128:D130"/>
    <mergeCell ref="E128:E130"/>
    <mergeCell ref="A128:A130"/>
    <mergeCell ref="B125:B127"/>
    <mergeCell ref="C125:C127"/>
    <mergeCell ref="D125:D127"/>
    <mergeCell ref="E125:E127"/>
    <mergeCell ref="A125:A127"/>
    <mergeCell ref="B120:B122"/>
    <mergeCell ref="C120:C122"/>
    <mergeCell ref="D120:D122"/>
    <mergeCell ref="E120:E122"/>
  </mergeCells>
  <conditionalFormatting sqref="A9:J11">
    <cfRule type="expression" dxfId="194" priority="186">
      <formula>OR($H$9=TRUE,$H$10=TRUE,$H$11=TRUE)</formula>
    </cfRule>
  </conditionalFormatting>
  <conditionalFormatting sqref="I9">
    <cfRule type="expression" dxfId="193" priority="131">
      <formula>AND($H$9=TRUE,$I$9="")</formula>
    </cfRule>
    <cfRule type="expression" dxfId="192" priority="174">
      <formula>AND($H$9=TRUE,$I$9="")</formula>
    </cfRule>
  </conditionalFormatting>
  <conditionalFormatting sqref="E8:J8 A8:C8">
    <cfRule type="expression" dxfId="191" priority="188">
      <formula>$H$8&lt;&gt;""</formula>
    </cfRule>
  </conditionalFormatting>
  <conditionalFormatting sqref="A12:J14">
    <cfRule type="expression" dxfId="190" priority="185">
      <formula>OR($H$12=TRUE,$H$13=TRUE,$H$14=TRUE)</formula>
    </cfRule>
  </conditionalFormatting>
  <conditionalFormatting sqref="A15:J17">
    <cfRule type="expression" dxfId="189" priority="184">
      <formula>OR($H$15=TRUE,$H$16=TRUE,$H$17=TRUE)</formula>
    </cfRule>
  </conditionalFormatting>
  <conditionalFormatting sqref="A18:J20">
    <cfRule type="expression" dxfId="188" priority="183">
      <formula>OR($H$18=TRUE,$H$19=TRUE,$H$20=TRUE)</formula>
    </cfRule>
  </conditionalFormatting>
  <conditionalFormatting sqref="A21:J23">
    <cfRule type="expression" dxfId="187" priority="182">
      <formula>OR($H$21=TRUE,$H$22=TRUE,$H$23=TRUE)</formula>
    </cfRule>
  </conditionalFormatting>
  <conditionalFormatting sqref="A24:J26">
    <cfRule type="expression" dxfId="186" priority="181">
      <formula>OR($H$24=TRUE,$H$25=TRUE,$H$26=TRUE)</formula>
    </cfRule>
  </conditionalFormatting>
  <conditionalFormatting sqref="A27:J29">
    <cfRule type="expression" dxfId="185" priority="180">
      <formula>OR($H$27=TRUE,$H$28=TRUE,$H$29=TRUE)</formula>
    </cfRule>
  </conditionalFormatting>
  <conditionalFormatting sqref="A30:J32">
    <cfRule type="expression" dxfId="184" priority="179">
      <formula>OR($H$30=TRUE,$H$31=TRUE,$H$32=TRUE)</formula>
    </cfRule>
  </conditionalFormatting>
  <conditionalFormatting sqref="A33:J35">
    <cfRule type="expression" dxfId="183" priority="178">
      <formula>OR($H$33=TRUE,$H$34=TRUE,$H$35=TRUE)</formula>
    </cfRule>
  </conditionalFormatting>
  <conditionalFormatting sqref="A36:J38">
    <cfRule type="expression" dxfId="182" priority="177">
      <formula>OR($H$36=TRUE,$H$37=TRUE,$H$38=TRUE)</formula>
    </cfRule>
  </conditionalFormatting>
  <conditionalFormatting sqref="A39:J41">
    <cfRule type="expression" dxfId="181" priority="176">
      <formula>OR($H$39=TRUE,$H$40=TRUE,$H$41=TRUE)</formula>
    </cfRule>
  </conditionalFormatting>
  <conditionalFormatting sqref="A2:J7">
    <cfRule type="expression" dxfId="180" priority="173">
      <formula>OR($H$2=TRUE,$H$3=TRUE,$H$4=TRUE,$H$5=TRUE,$H$6=TRUE,$H$7=TRUE)</formula>
    </cfRule>
  </conditionalFormatting>
  <conditionalFormatting sqref="A42:J45">
    <cfRule type="expression" dxfId="179" priority="171">
      <formula>OR($H$42=TRUE,$H$43=TRUE,$H$44=TRUE,$H$45=TRUE)</formula>
    </cfRule>
  </conditionalFormatting>
  <conditionalFormatting sqref="A46:J49">
    <cfRule type="expression" dxfId="178" priority="170">
      <formula>OR($H$46=TRUE,$H$47=TRUE,$H$48=TRUE,$H$49=TRUE)</formula>
    </cfRule>
  </conditionalFormatting>
  <conditionalFormatting sqref="A50:J53">
    <cfRule type="expression" dxfId="177" priority="169">
      <formula>OR($H$50=TRUE,$H$51=TRUE,$H$52=TRUE,$H$53=TRUE)</formula>
    </cfRule>
  </conditionalFormatting>
  <conditionalFormatting sqref="A54:J57">
    <cfRule type="expression" dxfId="176" priority="168">
      <formula>OR($H$54=TRUE,$H$55=TRUE,$H$56=TRUE,$H$57=TRUE)</formula>
    </cfRule>
  </conditionalFormatting>
  <conditionalFormatting sqref="A58:J61">
    <cfRule type="expression" dxfId="175" priority="167">
      <formula>OR($H$58=TRUE,$H$59=TRUE,$H$60=TRUE,$H$61=TRUE)</formula>
    </cfRule>
  </conditionalFormatting>
  <conditionalFormatting sqref="A62:J65">
    <cfRule type="expression" dxfId="174" priority="166">
      <formula>OR($H$62=TRUE,$H$63=TRUE,$H$64=TRUE,$H$65=TRUE)</formula>
    </cfRule>
  </conditionalFormatting>
  <conditionalFormatting sqref="A66:J69">
    <cfRule type="expression" dxfId="173" priority="165">
      <formula>OR($H$66=TRUE,$H$67=TRUE,$H$68=TRUE,$H$69=TRUE)</formula>
    </cfRule>
  </conditionalFormatting>
  <conditionalFormatting sqref="A70:J73">
    <cfRule type="expression" dxfId="172" priority="164">
      <formula>OR($H$70=TRUE,$H$71=TRUE,$H$72=TRUE,$H$73=TRUE)</formula>
    </cfRule>
  </conditionalFormatting>
  <conditionalFormatting sqref="A74:J77">
    <cfRule type="expression" dxfId="171" priority="163">
      <formula>OR($H$74=TRUE,$H$75=TRUE,$H$76=TRUE,$H$77=TRUE)</formula>
    </cfRule>
  </conditionalFormatting>
  <conditionalFormatting sqref="A78:J81">
    <cfRule type="expression" dxfId="170" priority="162">
      <formula>OR($H$78=TRUE,$H$79=TRUE,$H$80=TRUE,$H$81=TRUE)</formula>
    </cfRule>
  </conditionalFormatting>
  <conditionalFormatting sqref="A82:J85">
    <cfRule type="expression" dxfId="169" priority="161">
      <formula>OR($H$82=TRUE,$H$83=TRUE,$H$84=TRUE,$H$85=TRUE)</formula>
    </cfRule>
  </conditionalFormatting>
  <conditionalFormatting sqref="A86:J86">
    <cfRule type="expression" dxfId="168" priority="160">
      <formula>$H$86&lt;&gt;""</formula>
    </cfRule>
  </conditionalFormatting>
  <conditionalFormatting sqref="A87:J89">
    <cfRule type="expression" dxfId="167" priority="159">
      <formula>OR($H$87=TRUE,$H$88=TRUE,$H$89=TRUE)</formula>
    </cfRule>
  </conditionalFormatting>
  <conditionalFormatting sqref="A90:J95">
    <cfRule type="expression" dxfId="166" priority="139">
      <formula>OR($H$87=TRUE,$H$88=TRUE)</formula>
    </cfRule>
    <cfRule type="expression" dxfId="165" priority="158">
      <formula>OR($H$90=TRUE,$H$91=TRUE,$H$92=TRUE,$H$93=TRUE,$H$94=TRUE,$H$95&lt;&gt;"")</formula>
    </cfRule>
  </conditionalFormatting>
  <conditionalFormatting sqref="A96:J99">
    <cfRule type="expression" dxfId="164" priority="157">
      <formula>OR($H$96=TRUE,$H$97=TRUE,$H$98=TRUE,$H$99=TRUE)</formula>
    </cfRule>
  </conditionalFormatting>
  <conditionalFormatting sqref="A100:J103">
    <cfRule type="expression" dxfId="163" priority="141">
      <formula>$H$96=TRUE</formula>
    </cfRule>
    <cfRule type="expression" dxfId="162" priority="156">
      <formula>OR($H$100=TRUE,$H$101=TRUE,$H$102=TRUE,$H$103=TRUE)</formula>
    </cfRule>
  </conditionalFormatting>
  <conditionalFormatting sqref="A104:J108">
    <cfRule type="expression" dxfId="161" priority="140">
      <formula>$H$96=TRUE</formula>
    </cfRule>
    <cfRule type="expression" dxfId="160" priority="155">
      <formula>OR($H$104&lt;&gt;"",$H$105&lt;&gt;"",$H$106&lt;&gt;"",$H$107&lt;&gt;"",$H$108&lt;&gt;"")</formula>
    </cfRule>
  </conditionalFormatting>
  <conditionalFormatting sqref="A109:J111">
    <cfRule type="expression" dxfId="159" priority="154">
      <formula>OR($H$109=TRUE,$H$110=TRUE,$H$111=TRUE)</formula>
    </cfRule>
  </conditionalFormatting>
  <conditionalFormatting sqref="A112:J116">
    <cfRule type="expression" dxfId="158" priority="142">
      <formula>OR($H$110=TRUE,$H$111=TRUE)</formula>
    </cfRule>
    <cfRule type="expression" dxfId="157" priority="153">
      <formula>OR($H$112=TRUE,$H$113=TRUE,$H$114=TRUE,$H$115=TRUE,$H$116=TRUE)</formula>
    </cfRule>
  </conditionalFormatting>
  <conditionalFormatting sqref="A117:J119">
    <cfRule type="expression" dxfId="156" priority="152">
      <formula>OR($H$117&lt;&gt;"",$H$118=TRUE,$H$119=TRUE)</formula>
    </cfRule>
  </conditionalFormatting>
  <conditionalFormatting sqref="A120:J122">
    <cfRule type="expression" dxfId="155" priority="151">
      <formula>OR($H$120=TRUE,$H$121=TRUE,$H$122=TRUE)</formula>
    </cfRule>
  </conditionalFormatting>
  <conditionalFormatting sqref="A123:J124">
    <cfRule type="expression" dxfId="154" priority="143">
      <formula>$H$122=TRUE</formula>
    </cfRule>
    <cfRule type="expression" dxfId="153" priority="150">
      <formula>OR($H$123=TRUE,$H$124&lt;&gt;"")</formula>
    </cfRule>
    <cfRule type="expression" dxfId="152" priority="1">
      <formula>$H$120=TRUE</formula>
    </cfRule>
  </conditionalFormatting>
  <conditionalFormatting sqref="A125:J127">
    <cfRule type="expression" dxfId="151" priority="149">
      <formula>OR($H$125=TRUE,$H$126=TRUE,$H$127=TRUE)</formula>
    </cfRule>
  </conditionalFormatting>
  <conditionalFormatting sqref="A128:J130">
    <cfRule type="expression" dxfId="150" priority="144">
      <formula>OR($H$125=TRUE,$H$127=TRUE)</formula>
    </cfRule>
    <cfRule type="expression" dxfId="149" priority="148">
      <formula>OR($H$128=TRUE,$H$129=TRUE,$H$130=TRUE)</formula>
    </cfRule>
  </conditionalFormatting>
  <conditionalFormatting sqref="A131:J135">
    <cfRule type="expression" dxfId="148" priority="147">
      <formula>OR($H$131=TRUE,$H$132=TRUE,$H$133=TRUE,$H$134=TRUE,$H$135=TRUE)</formula>
    </cfRule>
  </conditionalFormatting>
  <conditionalFormatting sqref="A136:J136">
    <cfRule type="expression" dxfId="147" priority="145">
      <formula>OR($H$131=TRUE,$H$135=TRUE)</formula>
    </cfRule>
    <cfRule type="expression" dxfId="146" priority="146">
      <formula>$H$136&lt;&gt;""</formula>
    </cfRule>
  </conditionalFormatting>
  <conditionalFormatting sqref="I2">
    <cfRule type="expression" dxfId="145" priority="138">
      <formula>AND($H$2=TRUE,$I$2="")</formula>
    </cfRule>
  </conditionalFormatting>
  <conditionalFormatting sqref="I3">
    <cfRule type="expression" dxfId="144" priority="137">
      <formula>AND($H$3=TRUE,$I$3="")</formula>
    </cfRule>
  </conditionalFormatting>
  <conditionalFormatting sqref="I4">
    <cfRule type="expression" dxfId="143" priority="136">
      <formula>AND($H$4=TRUE,$I$4="")</formula>
    </cfRule>
  </conditionalFormatting>
  <conditionalFormatting sqref="I5">
    <cfRule type="expression" dxfId="142" priority="135">
      <formula>AND($H$5=TRUE,$I$5="")</formula>
    </cfRule>
  </conditionalFormatting>
  <conditionalFormatting sqref="I6">
    <cfRule type="expression" dxfId="141" priority="134">
      <formula>AND($H$6=TRUE,$I$6="")</formula>
    </cfRule>
  </conditionalFormatting>
  <conditionalFormatting sqref="I7">
    <cfRule type="expression" dxfId="140" priority="133">
      <formula>AND($H$7=TRUE,$I$7="")</formula>
    </cfRule>
  </conditionalFormatting>
  <conditionalFormatting sqref="I8">
    <cfRule type="expression" dxfId="139" priority="132">
      <formula>AND($H$8&lt;&gt;"",$I$8="")</formula>
    </cfRule>
  </conditionalFormatting>
  <conditionalFormatting sqref="I10">
    <cfRule type="expression" dxfId="138" priority="130">
      <formula>AND($H$10=TRUE,$I$10="")</formula>
    </cfRule>
  </conditionalFormatting>
  <conditionalFormatting sqref="I11">
    <cfRule type="expression" dxfId="137" priority="129">
      <formula>AND($H$11=TRUE,$I$11="")</formula>
    </cfRule>
  </conditionalFormatting>
  <conditionalFormatting sqref="I12">
    <cfRule type="expression" dxfId="136" priority="128">
      <formula>AND($H$12=TRUE,$I$12="")</formula>
    </cfRule>
  </conditionalFormatting>
  <conditionalFormatting sqref="I13">
    <cfRule type="expression" dxfId="135" priority="127">
      <formula>AND($H$13=TRUE,$I$13="")</formula>
    </cfRule>
  </conditionalFormatting>
  <conditionalFormatting sqref="I14">
    <cfRule type="expression" dxfId="134" priority="126">
      <formula>AND($H$14=TRUE,$I$14="")</formula>
    </cfRule>
  </conditionalFormatting>
  <conditionalFormatting sqref="I15">
    <cfRule type="expression" dxfId="133" priority="125">
      <formula>AND($H$15=TRUE,$I$15="")</formula>
    </cfRule>
  </conditionalFormatting>
  <conditionalFormatting sqref="I16">
    <cfRule type="expression" dxfId="132" priority="124">
      <formula>AND($H$16=TRUE,$I$16="")</formula>
    </cfRule>
  </conditionalFormatting>
  <conditionalFormatting sqref="I17">
    <cfRule type="expression" dxfId="131" priority="123">
      <formula>AND($H$17=TRUE,$I$17="")</formula>
    </cfRule>
  </conditionalFormatting>
  <conditionalFormatting sqref="I18">
    <cfRule type="expression" dxfId="130" priority="122">
      <formula>AND($H$18=TRUE,$I$18="")</formula>
    </cfRule>
  </conditionalFormatting>
  <conditionalFormatting sqref="I19">
    <cfRule type="expression" dxfId="129" priority="121">
      <formula>AND($H$19=TRUE,$I$19="")</formula>
    </cfRule>
  </conditionalFormatting>
  <conditionalFormatting sqref="I20">
    <cfRule type="expression" dxfId="128" priority="120">
      <formula>AND($H$20=TRUE,$I$20="")</formula>
    </cfRule>
  </conditionalFormatting>
  <conditionalFormatting sqref="I21">
    <cfRule type="expression" dxfId="127" priority="119">
      <formula>AND($H$21=TRUE,$I$21="")</formula>
    </cfRule>
  </conditionalFormatting>
  <conditionalFormatting sqref="I22">
    <cfRule type="expression" dxfId="126" priority="118">
      <formula>AND($H$22=TRUE,$I$22="")</formula>
    </cfRule>
  </conditionalFormatting>
  <conditionalFormatting sqref="I23">
    <cfRule type="expression" dxfId="125" priority="117">
      <formula>AND($H$23=TRUE,$I$23="")</formula>
    </cfRule>
  </conditionalFormatting>
  <conditionalFormatting sqref="I24">
    <cfRule type="expression" dxfId="124" priority="116">
      <formula>AND($H$24=TRUE,$I$24="")</formula>
    </cfRule>
  </conditionalFormatting>
  <conditionalFormatting sqref="I25">
    <cfRule type="expression" dxfId="123" priority="115">
      <formula>AND($H$25=TRUE,$I$25="")</formula>
    </cfRule>
  </conditionalFormatting>
  <conditionalFormatting sqref="I26">
    <cfRule type="expression" dxfId="122" priority="114">
      <formula>AND($H$26=TRUE,$I$26="")</formula>
    </cfRule>
  </conditionalFormatting>
  <conditionalFormatting sqref="I27">
    <cfRule type="expression" dxfId="121" priority="113">
      <formula>AND($H$27=TRUE,$I$27="")</formula>
    </cfRule>
  </conditionalFormatting>
  <conditionalFormatting sqref="I28">
    <cfRule type="expression" dxfId="120" priority="112">
      <formula>AND($H$28=TRUE,$I$28="")</formula>
    </cfRule>
  </conditionalFormatting>
  <conditionalFormatting sqref="I29">
    <cfRule type="expression" dxfId="119" priority="111">
      <formula>AND($H$29=TRUE,$I$29="")</formula>
    </cfRule>
  </conditionalFormatting>
  <conditionalFormatting sqref="I30">
    <cfRule type="expression" dxfId="118" priority="110">
      <formula>AND($H$30=TRUE,$I$30="")</formula>
    </cfRule>
  </conditionalFormatting>
  <conditionalFormatting sqref="I31">
    <cfRule type="expression" dxfId="117" priority="109">
      <formula>AND($H$31=TRUE,$I$31="")</formula>
    </cfRule>
  </conditionalFormatting>
  <conditionalFormatting sqref="I32">
    <cfRule type="expression" dxfId="116" priority="108">
      <formula>AND($H$32=TRUE,$I$32="")</formula>
    </cfRule>
  </conditionalFormatting>
  <conditionalFormatting sqref="I33">
    <cfRule type="expression" dxfId="115" priority="107">
      <formula>AND($H$33=TRUE,$I$33="")</formula>
    </cfRule>
  </conditionalFormatting>
  <conditionalFormatting sqref="I34">
    <cfRule type="expression" dxfId="114" priority="106">
      <formula>AND($H$34=TRUE,$I$34="")</formula>
    </cfRule>
  </conditionalFormatting>
  <conditionalFormatting sqref="I35">
    <cfRule type="expression" dxfId="113" priority="105">
      <formula>AND($H$35=TRUE,$I$35="")</formula>
    </cfRule>
  </conditionalFormatting>
  <conditionalFormatting sqref="I36">
    <cfRule type="expression" dxfId="112" priority="104">
      <formula>AND($H$36=TRUE,$I$36="")</formula>
    </cfRule>
  </conditionalFormatting>
  <conditionalFormatting sqref="I37">
    <cfRule type="expression" dxfId="111" priority="103">
      <formula>AND($H$37=TRUE,$I$37="")</formula>
    </cfRule>
  </conditionalFormatting>
  <conditionalFormatting sqref="I38">
    <cfRule type="expression" dxfId="110" priority="102">
      <formula>AND($H$38=TRUE,$I$38="")</formula>
    </cfRule>
  </conditionalFormatting>
  <conditionalFormatting sqref="I39">
    <cfRule type="expression" dxfId="109" priority="101">
      <formula>AND($H$39=TRUE,$I$39="")</formula>
    </cfRule>
  </conditionalFormatting>
  <conditionalFormatting sqref="I40">
    <cfRule type="expression" dxfId="108" priority="100">
      <formula>AND($H$40=TRUE,$I$40="")</formula>
    </cfRule>
  </conditionalFormatting>
  <conditionalFormatting sqref="I41">
    <cfRule type="expression" dxfId="107" priority="99">
      <formula>AND($H$41=TRUE,$I$41="")</formula>
    </cfRule>
  </conditionalFormatting>
  <conditionalFormatting sqref="I42">
    <cfRule type="expression" dxfId="106" priority="98">
      <formula>AND($H$42=TRUE,$I$42="")</formula>
    </cfRule>
  </conditionalFormatting>
  <conditionalFormatting sqref="I43">
    <cfRule type="expression" dxfId="105" priority="97">
      <formula>AND($H$43=TRUE,$I$43="")</formula>
    </cfRule>
  </conditionalFormatting>
  <conditionalFormatting sqref="I44">
    <cfRule type="expression" dxfId="104" priority="96">
      <formula>AND($H$44=TRUE,$I$44="")</formula>
    </cfRule>
  </conditionalFormatting>
  <conditionalFormatting sqref="I45">
    <cfRule type="expression" dxfId="103" priority="95">
      <formula>AND($H$45=TRUE,$I$45="")</formula>
    </cfRule>
  </conditionalFormatting>
  <conditionalFormatting sqref="I46">
    <cfRule type="expression" dxfId="102" priority="94">
      <formula>AND($H$46=TRUE,$I$46="")</formula>
    </cfRule>
  </conditionalFormatting>
  <conditionalFormatting sqref="I47">
    <cfRule type="expression" dxfId="101" priority="93">
      <formula>AND($H$47=TRUE,$I$47="")</formula>
    </cfRule>
  </conditionalFormatting>
  <conditionalFormatting sqref="I48">
    <cfRule type="expression" dxfId="100" priority="92">
      <formula>AND($H$48=TRUE,$I$48="")</formula>
    </cfRule>
  </conditionalFormatting>
  <conditionalFormatting sqref="I49">
    <cfRule type="expression" dxfId="99" priority="91">
      <formula>AND($H$49=TRUE,$I$49="")</formula>
    </cfRule>
  </conditionalFormatting>
  <conditionalFormatting sqref="I50">
    <cfRule type="expression" dxfId="98" priority="90">
      <formula>AND($H$50=TRUE,$I$50="")</formula>
    </cfRule>
  </conditionalFormatting>
  <conditionalFormatting sqref="I51">
    <cfRule type="expression" dxfId="97" priority="89">
      <formula>AND($H$51=TRUE,$I$51="")</formula>
    </cfRule>
  </conditionalFormatting>
  <conditionalFormatting sqref="I52">
    <cfRule type="expression" dxfId="96" priority="88">
      <formula>AND($H$52=TRUE,$I$52="")</formula>
    </cfRule>
  </conditionalFormatting>
  <conditionalFormatting sqref="I53">
    <cfRule type="expression" dxfId="95" priority="87">
      <formula>AND($H$53=TRUE,$I$53="")</formula>
    </cfRule>
  </conditionalFormatting>
  <conditionalFormatting sqref="I54">
    <cfRule type="expression" dxfId="94" priority="86">
      <formula>AND($H$54=TRUE,$I$54="")</formula>
    </cfRule>
  </conditionalFormatting>
  <conditionalFormatting sqref="I55">
    <cfRule type="expression" dxfId="93" priority="85">
      <formula>AND($H$55=TRUE,$I$55="")</formula>
    </cfRule>
  </conditionalFormatting>
  <conditionalFormatting sqref="I56">
    <cfRule type="expression" dxfId="92" priority="84">
      <formula>AND($H$56=TRUE,$I$56="")</formula>
    </cfRule>
  </conditionalFormatting>
  <conditionalFormatting sqref="I57">
    <cfRule type="expression" dxfId="91" priority="83">
      <formula>AND($H$57=TRUE,$I$57="")</formula>
    </cfRule>
  </conditionalFormatting>
  <conditionalFormatting sqref="I58">
    <cfRule type="expression" dxfId="90" priority="82">
      <formula>AND($H$58=TRUE,$I$58="")</formula>
    </cfRule>
  </conditionalFormatting>
  <conditionalFormatting sqref="I59">
    <cfRule type="expression" dxfId="89" priority="81">
      <formula>AND($H$59=TRUE,$I$59="")</formula>
    </cfRule>
  </conditionalFormatting>
  <conditionalFormatting sqref="I60">
    <cfRule type="expression" dxfId="88" priority="80">
      <formula>AND($H$60=TRUE,$I$60="")</formula>
    </cfRule>
  </conditionalFormatting>
  <conditionalFormatting sqref="I61">
    <cfRule type="expression" dxfId="87" priority="79">
      <formula>AND($H$61=TRUE,$I$61="")</formula>
    </cfRule>
  </conditionalFormatting>
  <conditionalFormatting sqref="I62">
    <cfRule type="expression" dxfId="86" priority="78">
      <formula>AND($H$62=TRUE,$I$62="")</formula>
    </cfRule>
  </conditionalFormatting>
  <conditionalFormatting sqref="I63">
    <cfRule type="expression" dxfId="85" priority="77">
      <formula>AND($H$63=TRUE,$I$63="")</formula>
    </cfRule>
  </conditionalFormatting>
  <conditionalFormatting sqref="I64">
    <cfRule type="expression" dxfId="84" priority="76">
      <formula>AND($H$64=TRUE,$I$64="")</formula>
    </cfRule>
  </conditionalFormatting>
  <conditionalFormatting sqref="I65">
    <cfRule type="expression" dxfId="83" priority="75">
      <formula>AND($H$65=TRUE,$I$65="")</formula>
    </cfRule>
  </conditionalFormatting>
  <conditionalFormatting sqref="I66">
    <cfRule type="expression" dxfId="82" priority="74">
      <formula>AND($H$66=TRUE,$I$66="")</formula>
    </cfRule>
  </conditionalFormatting>
  <conditionalFormatting sqref="I67">
    <cfRule type="expression" dxfId="81" priority="73">
      <formula>AND($H$67=TRUE,$I$67="")</formula>
    </cfRule>
  </conditionalFormatting>
  <conditionalFormatting sqref="I68">
    <cfRule type="expression" dxfId="80" priority="72">
      <formula>AND($H$68=TRUE,$I$68="")</formula>
    </cfRule>
  </conditionalFormatting>
  <conditionalFormatting sqref="I69">
    <cfRule type="expression" dxfId="79" priority="71">
      <formula>AND($H$69=TRUE,$I$69="")</formula>
    </cfRule>
  </conditionalFormatting>
  <conditionalFormatting sqref="I70">
    <cfRule type="expression" dxfId="78" priority="70">
      <formula>AND($H$70=TRUE,$I$70="")</formula>
    </cfRule>
  </conditionalFormatting>
  <conditionalFormatting sqref="I71">
    <cfRule type="expression" dxfId="77" priority="69">
      <formula>AND($H$71=TRUE,$I$71="")</formula>
    </cfRule>
  </conditionalFormatting>
  <conditionalFormatting sqref="I72">
    <cfRule type="expression" dxfId="76" priority="68">
      <formula>AND($H$72=TRUE,$I$72="")</formula>
    </cfRule>
  </conditionalFormatting>
  <conditionalFormatting sqref="I73">
    <cfRule type="expression" dxfId="75" priority="67">
      <formula>AND($H$73=TRUE,$I$73="")</formula>
    </cfRule>
  </conditionalFormatting>
  <conditionalFormatting sqref="I74">
    <cfRule type="expression" dxfId="74" priority="66">
      <formula>AND($H$74=TRUE,$I$74="")</formula>
    </cfRule>
  </conditionalFormatting>
  <conditionalFormatting sqref="I75">
    <cfRule type="expression" dxfId="73" priority="65">
      <formula>AND($H$75=TRUE,$I$75="")</formula>
    </cfRule>
  </conditionalFormatting>
  <conditionalFormatting sqref="I76">
    <cfRule type="expression" dxfId="72" priority="64">
      <formula>AND($H$76=TRUE,$I$76="")</formula>
    </cfRule>
  </conditionalFormatting>
  <conditionalFormatting sqref="I77">
    <cfRule type="expression" dxfId="71" priority="63">
      <formula>AND($H$77=TRUE,$I$77="")</formula>
    </cfRule>
  </conditionalFormatting>
  <conditionalFormatting sqref="I78">
    <cfRule type="expression" dxfId="70" priority="62">
      <formula>AND($H$78=TRUE,$I$78="")</formula>
    </cfRule>
  </conditionalFormatting>
  <conditionalFormatting sqref="I79">
    <cfRule type="expression" dxfId="69" priority="61">
      <formula>AND($H$79=TRUE,$I$79="")</formula>
    </cfRule>
  </conditionalFormatting>
  <conditionalFormatting sqref="I80">
    <cfRule type="expression" dxfId="68" priority="60">
      <formula>AND($H$80=TRUE,$I$80="")</formula>
    </cfRule>
  </conditionalFormatting>
  <conditionalFormatting sqref="I81">
    <cfRule type="expression" dxfId="67" priority="59">
      <formula>AND($H$81=TRUE,$I$81="")</formula>
    </cfRule>
  </conditionalFormatting>
  <conditionalFormatting sqref="I82">
    <cfRule type="expression" dxfId="66" priority="58">
      <formula>AND($H$82=TRUE,$I$82="")</formula>
    </cfRule>
  </conditionalFormatting>
  <conditionalFormatting sqref="I83">
    <cfRule type="expression" dxfId="65" priority="57">
      <formula>AND($H$83=TRUE,$I$83="")</formula>
    </cfRule>
  </conditionalFormatting>
  <conditionalFormatting sqref="I84">
    <cfRule type="expression" dxfId="64" priority="56">
      <formula>AND($H$84=TRUE,$I$84="")</formula>
    </cfRule>
  </conditionalFormatting>
  <conditionalFormatting sqref="I85">
    <cfRule type="expression" dxfId="63" priority="55">
      <formula>AND($H$85=TRUE,$I$85="")</formula>
    </cfRule>
  </conditionalFormatting>
  <conditionalFormatting sqref="I86">
    <cfRule type="expression" dxfId="62" priority="53">
      <formula>AND($H$86&lt;&gt;"",$I$86="")</formula>
    </cfRule>
  </conditionalFormatting>
  <conditionalFormatting sqref="I87">
    <cfRule type="expression" dxfId="61" priority="52">
      <formula>AND($H$87=TRUE,$I$87="")</formula>
    </cfRule>
  </conditionalFormatting>
  <conditionalFormatting sqref="I88">
    <cfRule type="expression" dxfId="60" priority="51">
      <formula>AND($H$88=TRUE,$I$88="")</formula>
    </cfRule>
  </conditionalFormatting>
  <conditionalFormatting sqref="I89">
    <cfRule type="expression" dxfId="59" priority="50">
      <formula>AND($H$89=TRUE,$I$89="")</formula>
    </cfRule>
  </conditionalFormatting>
  <conditionalFormatting sqref="I90">
    <cfRule type="expression" dxfId="58" priority="49">
      <formula>AND($H$90=TRUE,$I$90="")</formula>
    </cfRule>
  </conditionalFormatting>
  <conditionalFormatting sqref="I91">
    <cfRule type="expression" dxfId="57" priority="48">
      <formula>AND($H$91=TRUE,$I$91="")</formula>
    </cfRule>
  </conditionalFormatting>
  <conditionalFormatting sqref="I92">
    <cfRule type="expression" dxfId="56" priority="47">
      <formula>AND($H$92=TRUE,$I$92="")</formula>
    </cfRule>
  </conditionalFormatting>
  <conditionalFormatting sqref="I93">
    <cfRule type="expression" dxfId="55" priority="46">
      <formula>AND($H$93=TRUE,$I$93="")</formula>
    </cfRule>
  </conditionalFormatting>
  <conditionalFormatting sqref="I94">
    <cfRule type="expression" dxfId="54" priority="45">
      <formula>AND($H$94=TRUE,$I$94="")</formula>
    </cfRule>
  </conditionalFormatting>
  <conditionalFormatting sqref="I95">
    <cfRule type="expression" dxfId="53" priority="44">
      <formula>AND($H$95&lt;&gt;"",$I$95="")</formula>
    </cfRule>
  </conditionalFormatting>
  <conditionalFormatting sqref="I96">
    <cfRule type="expression" dxfId="52" priority="43">
      <formula>AND($H$96=TRUE,$I$96="")</formula>
    </cfRule>
  </conditionalFormatting>
  <conditionalFormatting sqref="I97">
    <cfRule type="expression" dxfId="51" priority="42">
      <formula>AND($H$97=TRUE,$I$97="")</formula>
    </cfRule>
  </conditionalFormatting>
  <conditionalFormatting sqref="I98">
    <cfRule type="expression" dxfId="50" priority="41">
      <formula>AND($H$98=TRUE,$I$98="")</formula>
    </cfRule>
  </conditionalFormatting>
  <conditionalFormatting sqref="I99">
    <cfRule type="expression" dxfId="49" priority="40">
      <formula>AND($H$99=TRUE,$I$99="")</formula>
    </cfRule>
  </conditionalFormatting>
  <conditionalFormatting sqref="I100">
    <cfRule type="expression" dxfId="48" priority="39">
      <formula>AND($H$100=TRUE,$I$100="")</formula>
    </cfRule>
  </conditionalFormatting>
  <conditionalFormatting sqref="I101">
    <cfRule type="expression" dxfId="47" priority="38">
      <formula>AND($H$101=TRUE,$I$101="")</formula>
    </cfRule>
  </conditionalFormatting>
  <conditionalFormatting sqref="I102">
    <cfRule type="expression" dxfId="46" priority="37">
      <formula>AND($H$102=TRUE,$I$102="")</formula>
    </cfRule>
  </conditionalFormatting>
  <conditionalFormatting sqref="I103">
    <cfRule type="expression" dxfId="45" priority="36">
      <formula>AND($H$103=TRUE,$I$103="")</formula>
    </cfRule>
  </conditionalFormatting>
  <conditionalFormatting sqref="I104">
    <cfRule type="expression" dxfId="44" priority="35">
      <formula>AND($H$104&lt;&gt;"",$I$104="")</formula>
    </cfRule>
  </conditionalFormatting>
  <conditionalFormatting sqref="I105">
    <cfRule type="expression" dxfId="43" priority="34">
      <formula>AND($H$105&lt;&gt;"",$I$105="")</formula>
    </cfRule>
  </conditionalFormatting>
  <conditionalFormatting sqref="I106">
    <cfRule type="expression" dxfId="42" priority="33">
      <formula>AND($H$106&lt;&gt;"",$I$106="")</formula>
    </cfRule>
  </conditionalFormatting>
  <conditionalFormatting sqref="I107">
    <cfRule type="expression" dxfId="41" priority="32">
      <formula>AND($H$107&lt;&gt;"",$I$107="")</formula>
    </cfRule>
  </conditionalFormatting>
  <conditionalFormatting sqref="I108">
    <cfRule type="expression" dxfId="40" priority="31">
      <formula>AND($H$108&lt;&gt;"",$I$108="")</formula>
    </cfRule>
  </conditionalFormatting>
  <conditionalFormatting sqref="I109">
    <cfRule type="expression" dxfId="39" priority="30">
      <formula>AND($H$109=TRUE,$I$109="")</formula>
    </cfRule>
  </conditionalFormatting>
  <conditionalFormatting sqref="I110">
    <cfRule type="expression" dxfId="38" priority="29">
      <formula>AND($H$110=TRUE,$I$110="")</formula>
    </cfRule>
  </conditionalFormatting>
  <conditionalFormatting sqref="I111">
    <cfRule type="expression" dxfId="37" priority="28">
      <formula>AND($H$111=TRUE,$I$111="")</formula>
    </cfRule>
  </conditionalFormatting>
  <conditionalFormatting sqref="I112">
    <cfRule type="expression" dxfId="36" priority="27">
      <formula>AND($H$112=TRUE,$I$112="")</formula>
    </cfRule>
  </conditionalFormatting>
  <conditionalFormatting sqref="I113">
    <cfRule type="expression" dxfId="35" priority="26">
      <formula>AND($H$113=TRUE,$I$113="")</formula>
    </cfRule>
  </conditionalFormatting>
  <conditionalFormatting sqref="I114">
    <cfRule type="expression" dxfId="34" priority="25">
      <formula>AND($H$114=TRUE,$I$114="")</formula>
    </cfRule>
  </conditionalFormatting>
  <conditionalFormatting sqref="I115">
    <cfRule type="expression" dxfId="33" priority="24">
      <formula>AND($H$115=TRUE,$I$115="")</formula>
    </cfRule>
  </conditionalFormatting>
  <conditionalFormatting sqref="I116">
    <cfRule type="expression" dxfId="32" priority="23">
      <formula>AND($H$116=TRUE,$I$116="")</formula>
    </cfRule>
  </conditionalFormatting>
  <conditionalFormatting sqref="I117">
    <cfRule type="expression" dxfId="31" priority="22">
      <formula>AND($H$117&lt;&gt;"",$I$117="")</formula>
    </cfRule>
  </conditionalFormatting>
  <conditionalFormatting sqref="I118">
    <cfRule type="expression" dxfId="30" priority="21">
      <formula>AND($H$118=TRUE,$I$118="")</formula>
    </cfRule>
  </conditionalFormatting>
  <conditionalFormatting sqref="I119">
    <cfRule type="expression" dxfId="29" priority="20">
      <formula>AND($H$119=TRUE,$I$119="")</formula>
    </cfRule>
  </conditionalFormatting>
  <conditionalFormatting sqref="I120">
    <cfRule type="expression" dxfId="28" priority="19">
      <formula>AND($H$120=TRUE,$I$120="")</formula>
    </cfRule>
  </conditionalFormatting>
  <conditionalFormatting sqref="I121">
    <cfRule type="expression" dxfId="27" priority="18">
      <formula>AND($H$121=TRUE,$I$121="")</formula>
    </cfRule>
  </conditionalFormatting>
  <conditionalFormatting sqref="I122">
    <cfRule type="expression" dxfId="26" priority="17">
      <formula>AND($H$122=TRUE,$I$122="")</formula>
    </cfRule>
  </conditionalFormatting>
  <conditionalFormatting sqref="I123">
    <cfRule type="expression" dxfId="25" priority="16">
      <formula>AND($H$123=TRUE,$I$123="")</formula>
    </cfRule>
  </conditionalFormatting>
  <conditionalFormatting sqref="I124">
    <cfRule type="expression" dxfId="24" priority="15">
      <formula>AND($H$124&lt;&gt;"",$I$124="")</formula>
    </cfRule>
  </conditionalFormatting>
  <conditionalFormatting sqref="I125">
    <cfRule type="expression" dxfId="23" priority="14">
      <formula>AND($H$125=TRUE,$I$125="")</formula>
    </cfRule>
  </conditionalFormatting>
  <conditionalFormatting sqref="I126">
    <cfRule type="expression" dxfId="22" priority="13">
      <formula>AND($H$126=TRUE,$I$126="")</formula>
    </cfRule>
  </conditionalFormatting>
  <conditionalFormatting sqref="I127">
    <cfRule type="expression" dxfId="21" priority="12">
      <formula>AND($H$127=TRUE,$I$127="")</formula>
    </cfRule>
  </conditionalFormatting>
  <conditionalFormatting sqref="I128">
    <cfRule type="expression" dxfId="20" priority="11">
      <formula>AND($H$128=TRUE,$I$128="")</formula>
    </cfRule>
  </conditionalFormatting>
  <conditionalFormatting sqref="I129">
    <cfRule type="expression" dxfId="19" priority="10">
      <formula>AND($H$129=TRUE,$I$129="")</formula>
    </cfRule>
  </conditionalFormatting>
  <conditionalFormatting sqref="I130">
    <cfRule type="expression" dxfId="18" priority="9">
      <formula>AND($H$130=TRUE,$I$130="")</formula>
    </cfRule>
  </conditionalFormatting>
  <conditionalFormatting sqref="I131">
    <cfRule type="expression" dxfId="17" priority="8">
      <formula>AND($H$131=TRUE,$I$131="")</formula>
    </cfRule>
  </conditionalFormatting>
  <conditionalFormatting sqref="I132">
    <cfRule type="expression" dxfId="16" priority="7">
      <formula>AND($H$132=TRUE,$I$132="")</formula>
    </cfRule>
  </conditionalFormatting>
  <conditionalFormatting sqref="I133">
    <cfRule type="expression" dxfId="15" priority="6">
      <formula>AND($H$133=TRUE,$I$133="")</formula>
    </cfRule>
  </conditionalFormatting>
  <conditionalFormatting sqref="I134">
    <cfRule type="expression" dxfId="14" priority="5">
      <formula>AND($H$134=TRUE,$I$134="")</formula>
    </cfRule>
  </conditionalFormatting>
  <conditionalFormatting sqref="I135">
    <cfRule type="expression" dxfId="13" priority="4">
      <formula>AND($H$135=TRUE,$I$135="")</formula>
    </cfRule>
  </conditionalFormatting>
  <conditionalFormatting sqref="I136">
    <cfRule type="expression" dxfId="12" priority="3">
      <formula>AND($H$136&lt;&gt;"",$I$136="")</formula>
    </cfRule>
  </conditionalFormatting>
  <dataValidations count="1">
    <dataValidation type="whole" allowBlank="1" showInputMessage="1" showErrorMessage="1" sqref="H8" xr:uid="{0852F85B-2A21-4765-8C7E-C1AC99AA04FD}">
      <formula1>1</formula1>
      <formula2>11</formula2>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4CC83F92-3354-4BDB-B4D4-5A640302A5BE}">
          <x14:formula1>
            <xm:f>Mõisted!$B$19:$B$32</xm:f>
          </x14:formula1>
          <xm:sqref>H104:H108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9498B-BAA4-407A-A202-BA56F64F50FC}">
  <sheetPr codeName="Leht5"/>
  <dimension ref="A1:E29"/>
  <sheetViews>
    <sheetView zoomScaleNormal="100" workbookViewId="0">
      <selection activeCell="A24" sqref="A24"/>
    </sheetView>
  </sheetViews>
  <sheetFormatPr defaultRowHeight="12.75" x14ac:dyDescent="0.25"/>
  <cols>
    <col min="1" max="1" width="16.7109375" style="86" customWidth="1"/>
    <col min="2" max="4" width="16.7109375" customWidth="1"/>
    <col min="5" max="5" width="19.28515625" customWidth="1"/>
  </cols>
  <sheetData>
    <row r="1" spans="1:5" ht="13.5" x14ac:dyDescent="0.25">
      <c r="A1" s="87" t="s">
        <v>209</v>
      </c>
      <c r="B1" s="88" t="s">
        <v>8</v>
      </c>
      <c r="C1" s="88" t="s">
        <v>0</v>
      </c>
      <c r="D1" s="88" t="s">
        <v>211</v>
      </c>
      <c r="E1" s="88" t="s">
        <v>210</v>
      </c>
    </row>
    <row r="2" spans="1:5" ht="13.5" x14ac:dyDescent="0.25">
      <c r="A2" s="89">
        <v>0</v>
      </c>
      <c r="B2" s="90" t="s">
        <v>39</v>
      </c>
      <c r="C2" s="90" t="s">
        <v>138</v>
      </c>
      <c r="D2" s="90">
        <f>IF(E2="pole asjakohane","",3)</f>
        <v>3</v>
      </c>
      <c r="E2" s="90">
        <f>IF('Hindamistabel - PEP tase'!H2=TRUE,1,IF('Hindamistabel - PEP tase'!H3=TRUE,1,IF('Hindamistabel - PEP tase'!H4=TRUE,2,IF('Hindamistabel - PEP tase'!H5=TRUE,2,IF('Hindamistabel - PEP tase'!H6=TRUE,2,IF('Hindamistabel - PEP tase'!H7=TRUE,3,""))))))</f>
        <v>3</v>
      </c>
    </row>
    <row r="3" spans="1:5" ht="13.5" x14ac:dyDescent="0.25">
      <c r="A3" s="91" t="s">
        <v>29</v>
      </c>
      <c r="B3" s="92" t="s">
        <v>144</v>
      </c>
      <c r="C3" s="92" t="s">
        <v>147</v>
      </c>
      <c r="D3" s="92">
        <f>IF(E3="pole asjakohane","",3)</f>
        <v>3</v>
      </c>
      <c r="E3" s="92">
        <f>(
IF('Hindamistabel - PEP tase'!H9=TRUE,0,0) +
IF('Hindamistabel - PEP tase'!H10=TRUE,2,0) +
IF('Hindamistabel - PEP tase'!H11=TRUE,3,0) +
IF('Hindamistabel - PEP tase'!H12=TRUE,0,0)+
IF('Hindamistabel - PEP tase'!H13=TRUE,2,0) +
IF('Hindamistabel - PEP tase'!H14=TRUE,3,0) +
IF('Hindamistabel - PEP tase'!H15=TRUE,0,0) +
IF('Hindamistabel - PEP tase'!H16=TRUE,2,0) +
IF('Hindamistabel - PEP tase'!H17=TRUE,3,0) +
IF('Hindamistabel - PEP tase'!H18=TRUE,0,0) +
IF('Hindamistabel - PEP tase'!H19=TRUE,2,0) +
IF('Hindamistabel - PEP tase'!H20=TRUE,3,0) +
IF('Hindamistabel - PEP tase'!H21=TRUE,0,0) +
IF('Hindamistabel - PEP tase'!H22=TRUE,2,0) +
IF('Hindamistabel - PEP tase'!H23=TRUE,3,0) +
IF('Hindamistabel - PEP tase'!H24=TRUE,0,0) +
IF('Hindamistabel - PEP tase'!H25=TRUE,2,0) +
IF('Hindamistabel - PEP tase'!H26=TRUE,3,0) +
IF('Hindamistabel - PEP tase'!H27=TRUE,0,0) +
IF('Hindamistabel - PEP tase'!H28=TRUE,2,0) +
IF('Hindamistabel - PEP tase'!H29=TRUE,3,0) +
IF('Hindamistabel - PEP tase'!H30=TRUE,0,0) +
IF('Hindamistabel - PEP tase'!H31=TRUE,2,0) +
IF('Hindamistabel - PEP tase'!H32=TRUE,3,0) +
IF('Hindamistabel - PEP tase'!H33=TRUE,0,0) +
IF('Hindamistabel - PEP tase'!H34=TRUE,2,0) +
IF('Hindamistabel - PEP tase'!H35=TRUE,3,0) +
IF('Hindamistabel - PEP tase'!H36=TRUE,0,0) +
IF('Hindamistabel - PEP tase'!H37=TRUE,2,0) +
IF('Hindamistabel - PEP tase'!H38=TRUE,3,0) +
IF('Hindamistabel - PEP tase'!H39=TRUE,0,0) +
IF('Hindamistabel - PEP tase'!H40=TRUE,2,0) +
IF('Hindamistabel - PEP tase'!H41=TRUE,3,0)
) / 'Hindamistabel - PEP tase'!H8</f>
        <v>3</v>
      </c>
    </row>
    <row r="4" spans="1:5" ht="13.5" x14ac:dyDescent="0.25">
      <c r="A4" s="91" t="s">
        <v>33</v>
      </c>
      <c r="B4" s="92" t="s">
        <v>144</v>
      </c>
      <c r="C4" s="92" t="s">
        <v>148</v>
      </c>
      <c r="D4" s="92">
        <f>IF(E4="pole asjakohane","",3)</f>
        <v>3</v>
      </c>
      <c r="E4" s="92">
        <f>(
IF('Hindamistabel - PEP tase'!H42=TRUE,0,0) +
IF('Hindamistabel - PEP tase'!H43=TRUE,0,0) +
IF('Hindamistabel - PEP tase'!H44=TRUE,2,0) +
IF('Hindamistabel - PEP tase'!H45=TRUE,3,0)+
IF('Hindamistabel - PEP tase'!H46=TRUE,0,0) +
IF('Hindamistabel - PEP tase'!H47=TRUE,0,0) +
IF('Hindamistabel - PEP tase'!H48=TRUE,2,0) +
IF('Hindamistabel - PEP tase'!H49=TRUE,3,0)+
IF('Hindamistabel - PEP tase'!H50=TRUE,0,0) +
IF('Hindamistabel - PEP tase'!H51=TRUE,0,0) +
IF('Hindamistabel - PEP tase'!H52=TRUE,2,0) +
IF('Hindamistabel - PEP tase'!H53=TRUE,3,0)+
IF('Hindamistabel - PEP tase'!H54=TRUE,0,0) +
IF('Hindamistabel - PEP tase'!H55=TRUE,0,0) +
IF('Hindamistabel - PEP tase'!H56=TRUE,2,0) +
IF('Hindamistabel - PEP tase'!H57=TRUE,3,0)+
IF('Hindamistabel - PEP tase'!H58=TRUE,0,0) +
IF('Hindamistabel - PEP tase'!H59=TRUE,0,0) +
IF('Hindamistabel - PEP tase'!H60=TRUE,2,0) +
IF('Hindamistabel - PEP tase'!H61=TRUE,3,0)+
IF('Hindamistabel - PEP tase'!H62=TRUE,0,0) +
IF('Hindamistabel - PEP tase'!H63=TRUE,0,0) +
IF('Hindamistabel - PEP tase'!H64=TRUE,2,0) +
IF('Hindamistabel - PEP tase'!H65=TRUE,3,0)+
IF('Hindamistabel - PEP tase'!H66=TRUE,0,0) +
IF('Hindamistabel - PEP tase'!H67=TRUE,0,0) +
IF('Hindamistabel - PEP tase'!H68=TRUE,2,0) +
IF('Hindamistabel - PEP tase'!H69=TRUE,3,0)+
IF('Hindamistabel - PEP tase'!H70=TRUE,0,0) +
IF('Hindamistabel - PEP tase'!H71=TRUE,0,0) +
IF('Hindamistabel - PEP tase'!H72=TRUE,2,0) +
IF('Hindamistabel - PEP tase'!H73=TRUE,3,0)+
IF('Hindamistabel - PEP tase'!H74=TRUE,0,0) +
IF('Hindamistabel - PEP tase'!H75=TRUE,0,0) +
IF('Hindamistabel - PEP tase'!H76=TRUE,2,0) +
IF('Hindamistabel - PEP tase'!H77=TRUE,3,0)+
IF('Hindamistabel - PEP tase'!H78=TRUE,0,0) +
IF('Hindamistabel - PEP tase'!H79=TRUE,0,0) +
IF('Hindamistabel - PEP tase'!H80=TRUE,2,0) +
IF('Hindamistabel - PEP tase'!H81=TRUE,3,0)+
IF('Hindamistabel - PEP tase'!H82=TRUE,0,0) +
IF('Hindamistabel - PEP tase'!H83=TRUE,0,0) +
IF('Hindamistabel - PEP tase'!H84=TRUE,2,0) +
IF('Hindamistabel - PEP tase'!H85=TRUE,3,0)
) / 'Hindamistabel - PEP tase'!H8</f>
        <v>2</v>
      </c>
    </row>
    <row r="5" spans="1:5" ht="13.5" x14ac:dyDescent="0.25">
      <c r="A5" s="91" t="s">
        <v>208</v>
      </c>
      <c r="B5" s="92" t="s">
        <v>144</v>
      </c>
      <c r="C5" s="92" t="s">
        <v>50</v>
      </c>
      <c r="D5" s="92" t="s">
        <v>212</v>
      </c>
      <c r="E5" s="92" t="s">
        <v>212</v>
      </c>
    </row>
    <row r="6" spans="1:5" ht="13.5" x14ac:dyDescent="0.25">
      <c r="A6" s="91" t="s">
        <v>87</v>
      </c>
      <c r="B6" s="92" t="s">
        <v>144</v>
      </c>
      <c r="C6" s="92" t="s">
        <v>90</v>
      </c>
      <c r="D6" s="92">
        <f>IF(E6="pole asjakohane","",2)</f>
        <v>2</v>
      </c>
      <c r="E6" s="92">
        <f>IF('Hindamistabel - PEP tase'!H87=TRUE,0,IF('Hindamistabel - PEP tase'!H88=TRUE,1,IF('Hindamistabel - PEP tase'!H89=TRUE,2,"")))</f>
        <v>2</v>
      </c>
    </row>
    <row r="7" spans="1:5" ht="13.5" x14ac:dyDescent="0.25">
      <c r="A7" s="91" t="s">
        <v>88</v>
      </c>
      <c r="B7" s="92" t="s">
        <v>144</v>
      </c>
      <c r="C7" s="92" t="s">
        <v>89</v>
      </c>
      <c r="D7" s="92" t="s">
        <v>212</v>
      </c>
      <c r="E7" s="92" t="s">
        <v>212</v>
      </c>
    </row>
    <row r="8" spans="1:5" ht="13.5" x14ac:dyDescent="0.25">
      <c r="A8" s="89" t="s">
        <v>169</v>
      </c>
      <c r="B8" s="90" t="s">
        <v>145</v>
      </c>
      <c r="C8" s="90" t="s">
        <v>136</v>
      </c>
      <c r="D8" s="90">
        <f>IF(E8="pole asjakohane","",3)</f>
        <v>3</v>
      </c>
      <c r="E8" s="90">
        <f>IF('Hindamistabel - PEP tase'!H96=TRUE,0,IF('Hindamistabel - PEP tase'!H97=TRUE,1,IF('Hindamistabel - PEP tase'!H98=TRUE,2,IF('Hindamistabel - PEP tase'!H99=TRUE,3,""))))</f>
        <v>3</v>
      </c>
    </row>
    <row r="9" spans="1:5" ht="13.5" x14ac:dyDescent="0.25">
      <c r="A9" s="89" t="s">
        <v>170</v>
      </c>
      <c r="B9" s="90" t="s">
        <v>145</v>
      </c>
      <c r="C9" s="90" t="s">
        <v>176</v>
      </c>
      <c r="D9" s="90">
        <f>IF(OR('Hindamistabel - PEP tase'!H96=TRUE,E9="pole asjakohane"),"",3)</f>
        <v>3</v>
      </c>
      <c r="E9" s="90">
        <f>IF('Hindamistabel - PEP tase'!H100=TRUE,0,IF('Hindamistabel - PEP tase'!H101=TRUE,1,IF('Hindamistabel - PEP tase'!H102=TRUE,2,IF('Hindamistabel - PEP tase'!H103=TRUE,3,""))))</f>
        <v>3</v>
      </c>
    </row>
    <row r="10" spans="1:5" ht="13.5" x14ac:dyDescent="0.25">
      <c r="A10" s="89" t="s">
        <v>171</v>
      </c>
      <c r="B10" s="90" t="s">
        <v>145</v>
      </c>
      <c r="C10" s="90" t="s">
        <v>149</v>
      </c>
      <c r="D10" s="90" t="s">
        <v>212</v>
      </c>
      <c r="E10" s="90" t="s">
        <v>212</v>
      </c>
    </row>
    <row r="11" spans="1:5" ht="13.5" x14ac:dyDescent="0.25">
      <c r="A11" s="91">
        <v>4</v>
      </c>
      <c r="B11" s="92" t="s">
        <v>38</v>
      </c>
      <c r="C11" s="92" t="s">
        <v>150</v>
      </c>
      <c r="D11" s="92" t="s">
        <v>212</v>
      </c>
      <c r="E11" s="92" t="s">
        <v>212</v>
      </c>
    </row>
    <row r="12" spans="1:5" ht="13.5" x14ac:dyDescent="0.25">
      <c r="A12" s="91">
        <v>5</v>
      </c>
      <c r="B12" s="92" t="s">
        <v>38</v>
      </c>
      <c r="C12" s="92" t="s">
        <v>142</v>
      </c>
      <c r="D12" s="92">
        <f>IF(OR(E12="pole asjakohane",'Hindamistabel - PEP tase'!H110=TRUE,'Hindamistabel - PEP tase'!H111=TRUE),"",3)</f>
        <v>3</v>
      </c>
      <c r="E12" s="92">
        <f>IF('Hindamistabel - PEP tase'!H112=TRUE,"Pole asjakohane",IF('Hindamistabel - PEP tase'!H113=TRUE,0,IF('Hindamistabel - PEP tase'!H114=TRUE,1,IF('Hindamistabel - PEP tase'!H115=TRUE,2,IF('Hindamistabel - PEP tase'!H116=TRUE,3,"")))))</f>
        <v>1</v>
      </c>
    </row>
    <row r="13" spans="1:5" ht="13.5" x14ac:dyDescent="0.25">
      <c r="A13" s="91">
        <v>6</v>
      </c>
      <c r="B13" s="92" t="s">
        <v>38</v>
      </c>
      <c r="C13" s="92" t="s">
        <v>152</v>
      </c>
      <c r="D13" s="92" t="s">
        <v>212</v>
      </c>
      <c r="E13" s="92" t="s">
        <v>212</v>
      </c>
    </row>
    <row r="14" spans="1:5" ht="13.5" x14ac:dyDescent="0.25">
      <c r="A14" s="89" t="s">
        <v>68</v>
      </c>
      <c r="B14" s="90" t="s">
        <v>77</v>
      </c>
      <c r="C14" s="90" t="s">
        <v>162</v>
      </c>
      <c r="D14" s="90" t="s">
        <v>212</v>
      </c>
      <c r="E14" s="90" t="s">
        <v>212</v>
      </c>
    </row>
    <row r="15" spans="1:5" ht="13.5" x14ac:dyDescent="0.25">
      <c r="A15" s="89" t="s">
        <v>69</v>
      </c>
      <c r="B15" s="90" t="s">
        <v>77</v>
      </c>
      <c r="C15" s="90" t="s">
        <v>193</v>
      </c>
      <c r="D15" s="90" t="s">
        <v>212</v>
      </c>
      <c r="E15" s="90" t="s">
        <v>212</v>
      </c>
    </row>
    <row r="16" spans="1:5" ht="13.5" x14ac:dyDescent="0.25">
      <c r="A16" s="91" t="s">
        <v>173</v>
      </c>
      <c r="B16" s="92" t="s">
        <v>62</v>
      </c>
      <c r="C16" s="92" t="s">
        <v>61</v>
      </c>
      <c r="D16" s="92">
        <f>IF(E16="ei kohaldu","",3)</f>
        <v>3</v>
      </c>
      <c r="E16" s="92">
        <f>IF('Hindamistabel - PEP tase'!H125=TRUE,0,IF('Hindamistabel - PEP tase'!H126=TRUE,"Ei kohaldu",IF('Hindamistabel - PEP tase'!H127=TRUE,3,"")))</f>
        <v>0</v>
      </c>
    </row>
    <row r="17" spans="1:5" ht="13.5" x14ac:dyDescent="0.25">
      <c r="A17" s="91" t="s">
        <v>174</v>
      </c>
      <c r="B17" s="92" t="s">
        <v>62</v>
      </c>
      <c r="C17" s="92" t="s">
        <v>67</v>
      </c>
      <c r="D17" s="92" t="str">
        <f>IF(OR(E17="pole asjakohane",'Hindamistabel - PEP tase'!H125=TRUE,'Hindamistabel - PEP tase'!H127=TRUE),"",2)</f>
        <v/>
      </c>
      <c r="E17" s="92" t="str">
        <f>IF('Hindamistabel - PEP tase'!H128=TRUE,1,IF('Hindamistabel - PEP tase'!H129=TRUE,0,IF('Hindamistabel - PEP tase'!H130=TRUE,2,"")))</f>
        <v/>
      </c>
    </row>
    <row r="18" spans="1:5" ht="13.5" x14ac:dyDescent="0.25">
      <c r="A18" s="91" t="s">
        <v>133</v>
      </c>
      <c r="B18" s="92" t="s">
        <v>62</v>
      </c>
      <c r="C18" s="92" t="s">
        <v>158</v>
      </c>
      <c r="D18" s="92">
        <f>IF(E18="ei kohaldu","",3)</f>
        <v>3</v>
      </c>
      <c r="E18" s="92">
        <f>IF('Hindamistabel - PEP tase'!H131=TRUE,3,IF('Hindamistabel - PEP tase'!H132=TRUE,2,IF('Hindamistabel - PEP tase'!H133=TRUE,1,IF('Hindamistabel - PEP tase'!H134=TRUE,0,IF('Hindamistabel - PEP tase'!H135=TRUE,"Ei kohaldu","")))))</f>
        <v>1</v>
      </c>
    </row>
    <row r="19" spans="1:5" ht="13.5" x14ac:dyDescent="0.25">
      <c r="A19" s="91" t="s">
        <v>168</v>
      </c>
      <c r="B19" s="92" t="s">
        <v>62</v>
      </c>
      <c r="C19" s="92" t="s">
        <v>198</v>
      </c>
      <c r="D19" s="92" t="s">
        <v>212</v>
      </c>
      <c r="E19" s="92" t="s">
        <v>212</v>
      </c>
    </row>
    <row r="20" spans="1:5" ht="13.5" x14ac:dyDescent="0.25">
      <c r="A20" s="87"/>
      <c r="B20" s="88"/>
      <c r="C20" s="88"/>
      <c r="D20" s="88">
        <f>SUM(Tabel1[Max skoor])</f>
        <v>26</v>
      </c>
      <c r="E20" s="88">
        <f>SUM(Tabel1[Hindamise skoor])</f>
        <v>18</v>
      </c>
    </row>
    <row r="21" spans="1:5" ht="19.5" thickBot="1" x14ac:dyDescent="0.4">
      <c r="A21" s="106" t="s">
        <v>10</v>
      </c>
      <c r="B21" s="1"/>
      <c r="C21" s="1"/>
      <c r="D21" s="1"/>
      <c r="E21" s="88"/>
    </row>
    <row r="22" spans="1:5" ht="14.25" thickTop="1" x14ac:dyDescent="0.25">
      <c r="A22" s="107"/>
      <c r="B22" s="107"/>
      <c r="C22" s="107"/>
      <c r="D22" s="108"/>
      <c r="E22" s="88"/>
    </row>
    <row r="23" spans="1:5" ht="13.5" x14ac:dyDescent="0.25">
      <c r="A23" s="109"/>
      <c r="B23" s="110" t="s">
        <v>211</v>
      </c>
      <c r="C23" s="110" t="s">
        <v>210</v>
      </c>
      <c r="D23" s="110" t="s">
        <v>232</v>
      </c>
    </row>
    <row r="24" spans="1:5" ht="13.5" x14ac:dyDescent="0.25">
      <c r="A24" s="111" t="s">
        <v>233</v>
      </c>
      <c r="B24" s="112">
        <f>IFERROR(Tabel1[[#Totals],[Max skoor]],"ei kohaldu")</f>
        <v>26</v>
      </c>
      <c r="C24" s="112">
        <f>IFERROR(Tabel1[[#Totals],[Hindamise skoor]],"ei kohaldu")</f>
        <v>18</v>
      </c>
      <c r="D24" s="134">
        <f t="shared" ref="D24:D29" si="0">IFERROR(C24/B24,"ei kohaldu")</f>
        <v>0.69230769230769229</v>
      </c>
    </row>
    <row r="25" spans="1:5" ht="13.5" x14ac:dyDescent="0.25">
      <c r="A25" s="113" t="s">
        <v>213</v>
      </c>
      <c r="B25" s="113">
        <f>IFERROR(SUM(D2),"ei kohaldu")</f>
        <v>3</v>
      </c>
      <c r="C25" s="113">
        <f>IFERROR(SUM(E2), "ei kohaldu")</f>
        <v>3</v>
      </c>
      <c r="D25" s="135">
        <f t="shared" si="0"/>
        <v>1</v>
      </c>
    </row>
    <row r="26" spans="1:5" ht="13.5" x14ac:dyDescent="0.25">
      <c r="A26" s="113" t="s">
        <v>221</v>
      </c>
      <c r="B26" s="113">
        <f>IFERROR(SUM(D3:D7),"ei kohaldu")</f>
        <v>8</v>
      </c>
      <c r="C26" s="113">
        <f>IFERROR(SUM(E3:E7),"ei kohaldu")</f>
        <v>7</v>
      </c>
      <c r="D26" s="135">
        <f t="shared" si="0"/>
        <v>0.875</v>
      </c>
    </row>
    <row r="27" spans="1:5" ht="13.5" x14ac:dyDescent="0.25">
      <c r="A27" s="113" t="s">
        <v>222</v>
      </c>
      <c r="B27" s="113">
        <f>IFERROR(SUM(D8:D10),"ei kohaldu")</f>
        <v>6</v>
      </c>
      <c r="C27" s="113">
        <f>IFERROR(SUM(E8:E10),"ei kohaldu")</f>
        <v>6</v>
      </c>
      <c r="D27" s="135">
        <f t="shared" si="0"/>
        <v>1</v>
      </c>
    </row>
    <row r="28" spans="1:5" ht="13.5" x14ac:dyDescent="0.25">
      <c r="A28" s="113" t="s">
        <v>223</v>
      </c>
      <c r="B28" s="113">
        <f>IFERROR(SUM(D11:D13),"ei kohaldu")</f>
        <v>3</v>
      </c>
      <c r="C28" s="113">
        <f>IFERROR(SUM(E11:E13),"ei kohaldu")</f>
        <v>1</v>
      </c>
      <c r="D28" s="135">
        <f t="shared" si="0"/>
        <v>0.33333333333333331</v>
      </c>
    </row>
    <row r="29" spans="1:5" ht="13.5" x14ac:dyDescent="0.25">
      <c r="A29" s="113" t="s">
        <v>224</v>
      </c>
      <c r="B29" s="113">
        <f>IFERROR(SUM(D16:D19),"ei kohaldu")</f>
        <v>6</v>
      </c>
      <c r="C29" s="113">
        <f>IFERROR(SUM(E16:E19),"ei kohaldu")</f>
        <v>1</v>
      </c>
      <c r="D29" s="135">
        <f t="shared" si="0"/>
        <v>0.16666666666666666</v>
      </c>
    </row>
  </sheetData>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9B1DE-07BC-4878-9198-ADDAB478C34F}">
  <sheetPr codeName="Leht1"/>
  <dimension ref="A1:N42"/>
  <sheetViews>
    <sheetView zoomScale="60" zoomScaleNormal="60" workbookViewId="0">
      <selection activeCell="E42" sqref="E42"/>
    </sheetView>
  </sheetViews>
  <sheetFormatPr defaultColWidth="8.7109375" defaultRowHeight="12.75" x14ac:dyDescent="0.25"/>
  <cols>
    <col min="1" max="1" width="26.5703125" style="119" customWidth="1"/>
    <col min="2" max="2" width="23.85546875" style="2" customWidth="1"/>
    <col min="3" max="3" width="76.28515625" style="132" customWidth="1"/>
    <col min="4" max="5" width="32.7109375" style="2" customWidth="1"/>
    <col min="6" max="6" width="47.7109375" style="2" customWidth="1"/>
    <col min="7" max="16384" width="8.7109375" style="2"/>
  </cols>
  <sheetData>
    <row r="1" spans="1:6" ht="31.5" thickBot="1" x14ac:dyDescent="0.6">
      <c r="A1" s="117"/>
      <c r="B1" s="161" t="s">
        <v>225</v>
      </c>
      <c r="C1" s="161"/>
      <c r="D1" s="114"/>
      <c r="E1" s="114"/>
      <c r="F1" s="114"/>
    </row>
    <row r="2" spans="1:6" ht="31.5" thickTop="1" x14ac:dyDescent="0.55000000000000004">
      <c r="A2" s="118"/>
      <c r="B2" s="115" t="s">
        <v>226</v>
      </c>
      <c r="C2" s="128"/>
      <c r="D2" s="115" t="s">
        <v>226</v>
      </c>
      <c r="E2" s="115"/>
      <c r="F2" s="115"/>
    </row>
    <row r="3" spans="1:6" ht="77.25" x14ac:dyDescent="0.4">
      <c r="A3" s="120" t="s">
        <v>209</v>
      </c>
      <c r="B3" s="121" t="s">
        <v>8</v>
      </c>
      <c r="C3" s="129" t="s">
        <v>0</v>
      </c>
      <c r="D3" s="122" t="s">
        <v>11</v>
      </c>
      <c r="E3" s="122" t="s">
        <v>16</v>
      </c>
      <c r="F3" s="122" t="s">
        <v>227</v>
      </c>
    </row>
    <row r="4" spans="1:6" ht="281.25" x14ac:dyDescent="0.4">
      <c r="A4" s="123">
        <v>0</v>
      </c>
      <c r="B4" s="124" t="s">
        <v>39</v>
      </c>
      <c r="C4" s="130" t="s">
        <v>138</v>
      </c>
      <c r="D4" s="124" t="str">
        <f>IF('Hindamistabel - PEP tase'!H2=TRUE,"Kaitsekorraldus põhineb LKS ja/või alapõhisel kaitse-eeskirjal. Tegevuskava puudub.",IF('Hindamistabel - PEP tase'!H3=TRUE,"Kaitsekorraldus põhineb peamiselt LKS ja/või kaitse-eeskirjal. Liigi tegevuskava on lisaks koostatud vähemalt ühele mitmest ala kaitse-eesmärgiks olevast liigist.",IF('Hindamistabel - PEP tase'!H4=TRUE,"Olemas on liigi tegevuskava(d) ja üldised riiklikud meetmed kõigi asjakohaste liikide jaoks",IF('Hindamistabel - PEP tase'!H5=TRUE,"Olemas on liigi tegevuskava(d) üldiste riiklike meetmetega mõne asjakohase liigi kohta ja alapõhised meetmed mõne liigi kohta.",IF('Hindamistabel - PEP tase'!H6=TRUE,"Olemas on kinnitamata liigi tegevuskava eelnõu(d) riiklike või alapõhiste meetmetega, mis on kasutatavad kaitse planeerimisel.",IF('Hindamistabel - PEP tase'!H7=TRUE,"Olemas on liigi tegevuskava(d) ja/või kaitsekorralduskava, mis sisaldab alapõhiseid meetmeid kõikide asjakohaste liikide kohta.",""))))))</f>
        <v>Olemas on liigi tegevuskava(d) ja/või kaitsekorralduskava, mis sisaldab alapõhiseid meetmeid kõikide asjakohaste liikide kohta.</v>
      </c>
      <c r="E4" s="124" t="str">
        <f>_xlfn.TEXTJOIN("; ", TRUE,_xlfn.UNIQUE('Hindamistabel - PEP tase'!I2:I7))</f>
        <v>EELIS</v>
      </c>
      <c r="F4" s="124" t="str">
        <f>_xlfn.TEXTJOIN("; ", TRUE,'Hindamistabel - PEP tase'!J2:J7)</f>
        <v>Olemas on alapõhine KKK ja kehtiv LTK</v>
      </c>
    </row>
    <row r="5" spans="1:6" ht="26.25" x14ac:dyDescent="0.4">
      <c r="A5" s="125">
        <v>1</v>
      </c>
      <c r="B5" s="126" t="s">
        <v>144</v>
      </c>
      <c r="C5" s="131" t="s">
        <v>214</v>
      </c>
      <c r="D5" s="126">
        <f>IF('Hindamistabel - PEP tase'!H8&lt;&gt;"",'Hindamistabel - PEP tase'!H8,"")</f>
        <v>1</v>
      </c>
      <c r="E5" s="126" t="str">
        <f>IF('Hindamistabel - PEP tase'!I8&lt;&gt;"",'Hindamistabel - PEP tase'!I8,"")</f>
        <v>RT</v>
      </c>
      <c r="F5" s="126" t="str">
        <f>IF('Hindamistabel - PEP tase'!J8&lt;&gt;"",'Hindamistabel - PEP tase'!J8,"")</f>
        <v/>
      </c>
    </row>
    <row r="6" spans="1:6" ht="102.75" x14ac:dyDescent="0.4">
      <c r="A6" s="125" t="s">
        <v>29</v>
      </c>
      <c r="B6" s="126" t="s">
        <v>144</v>
      </c>
      <c r="C6" s="131" t="s">
        <v>147</v>
      </c>
      <c r="D6" s="126" t="str">
        <f>IF('Hindamistabel - PEP tase'!H9=TRUE,"Seisundi kohta andmed puuduvad või neid ei ole uuendatud",IF('Hindamistabel - PEP tase'!H10=TRUE,"Usaldusväärsed andmed seisundi kohta on teada vaid riigi tasemel",IF('Hindamistabel - PEP tase'!H11=TRUE,"Usaldusväärsed andmed seisundi kohta on teada ala tasemel","")))</f>
        <v>Usaldusväärsed andmed seisundi kohta on teada ala tasemel</v>
      </c>
      <c r="E6" s="126" t="str">
        <f>_xlfn.TEXTJOIN("; ", TRUE,_xlfn.UNIQUE('Hindamistabel - PEP tase'!I9:I11))</f>
        <v>EELIS</v>
      </c>
      <c r="F6" s="126" t="str">
        <f>_xlfn.TEXTJOIN("; ", TRUE,'Hindamistabel - PEP tase'!J9:J11)</f>
        <v>Mängude vaatlused alates 2012, viimane vaatlus 2024</v>
      </c>
    </row>
    <row r="7" spans="1:6" ht="78.75" x14ac:dyDescent="0.4">
      <c r="A7" s="125" t="s">
        <v>29</v>
      </c>
      <c r="B7" s="126" t="s">
        <v>144</v>
      </c>
      <c r="C7" s="131" t="s">
        <v>147</v>
      </c>
      <c r="D7" s="126" t="str">
        <f>IF('Hindamistabel - PEP tase'!H12=TRUE,"Seisundi kohta andmed puuduvad või neid ei ole uuendatud",IF('Hindamistabel - PEP tase'!H13=TRUE,"Usaldusväärsed andmed seisundi kohta on teada vaid riigi tasemel",IF('Hindamistabel - PEP tase'!H14=TRUE,"Usaldusväärsed andmed seisundi kohta on teada ala tasemel","")))</f>
        <v/>
      </c>
      <c r="E7" s="126" t="str">
        <f>_xlfn.TEXTJOIN("; ", TRUE,_xlfn.UNIQUE('Hindamistabel - PEP tase'!I12:I14))</f>
        <v/>
      </c>
      <c r="F7" s="126" t="str">
        <f>_xlfn.TEXTJOIN("; ", TRUE,'Hindamistabel - PEP tase'!J12:J14)</f>
        <v/>
      </c>
    </row>
    <row r="8" spans="1:6" ht="78.75" x14ac:dyDescent="0.4">
      <c r="A8" s="125" t="s">
        <v>29</v>
      </c>
      <c r="B8" s="126" t="s">
        <v>144</v>
      </c>
      <c r="C8" s="131" t="s">
        <v>147</v>
      </c>
      <c r="D8" s="126" t="str">
        <f>IF('Hindamistabel - PEP tase'!H15=TRUE,"Seisundi kohta andmed puuduvad või neid ei ole uuendatud",IF('Hindamistabel - PEP tase'!H16=TRUE,"Usaldusväärsed andmed seisundi kohta on teada vaid riigi tasemel",IF('Hindamistabel - PEP tase'!H17=TRUE,"Usaldusväärsed andmed seisundi kohta on teada ala tasemel","")))</f>
        <v/>
      </c>
      <c r="E8" s="126" t="str">
        <f>_xlfn.TEXTJOIN("; ", TRUE,_xlfn.UNIQUE('Hindamistabel - PEP tase'!I15:I17))</f>
        <v/>
      </c>
      <c r="F8" s="126" t="str">
        <f>_xlfn.TEXTJOIN("; ", TRUE,'Hindamistabel - PEP tase'!J15:J17)</f>
        <v/>
      </c>
    </row>
    <row r="9" spans="1:6" ht="78.75" x14ac:dyDescent="0.4">
      <c r="A9" s="125" t="s">
        <v>29</v>
      </c>
      <c r="B9" s="126" t="s">
        <v>144</v>
      </c>
      <c r="C9" s="131" t="s">
        <v>147</v>
      </c>
      <c r="D9" s="126" t="str">
        <f>IF('Hindamistabel - PEP tase'!H18=TRUE,"Seisundi kohta andmed puuduvad või neid ei ole uuendatud",IF('Hindamistabel - PEP tase'!H19=TRUE,"Usaldusväärsed andmed seisundi kohta on teada vaid riigi tasemel",IF('Hindamistabel - PEP tase'!H20=TRUE,"Usaldusväärsed andmed seisundi kohta on teada ala tasemel","")))</f>
        <v/>
      </c>
      <c r="E9" s="126" t="str">
        <f>_xlfn.TEXTJOIN("; ", TRUE,_xlfn.UNIQUE('Hindamistabel - PEP tase'!I18:I20))</f>
        <v/>
      </c>
      <c r="F9" s="126" t="str">
        <f>_xlfn.TEXTJOIN("; ", TRUE,'Hindamistabel - PEP tase'!J18:J20)</f>
        <v/>
      </c>
    </row>
    <row r="10" spans="1:6" ht="78.75" x14ac:dyDescent="0.4">
      <c r="A10" s="125" t="s">
        <v>29</v>
      </c>
      <c r="B10" s="126" t="s">
        <v>144</v>
      </c>
      <c r="C10" s="131" t="s">
        <v>147</v>
      </c>
      <c r="D10" s="126" t="str">
        <f>IF('Hindamistabel - PEP tase'!H21=TRUE,"Seisundi kohta andmed puuduvad või neid ei ole uuendatud",IF('Hindamistabel - PEP tase'!H22=TRUE,"Usaldusväärsed andmed seisundi kohta on teada vaid riigi tasemel",IF('Hindamistabel - PEP tase'!H23=TRUE,"Usaldusväärsed andmed seisundi kohta on teada ala tasemel","")))</f>
        <v/>
      </c>
      <c r="E10" s="126" t="str">
        <f>_xlfn.TEXTJOIN("; ", TRUE,_xlfn.UNIQUE('Hindamistabel - PEP tase'!I21:I23))</f>
        <v/>
      </c>
      <c r="F10" s="126" t="str">
        <f>_xlfn.TEXTJOIN("; ", TRUE,'Hindamistabel - PEP tase'!J21:J23)</f>
        <v/>
      </c>
    </row>
    <row r="11" spans="1:6" ht="78.75" x14ac:dyDescent="0.4">
      <c r="A11" s="125" t="s">
        <v>29</v>
      </c>
      <c r="B11" s="126" t="s">
        <v>144</v>
      </c>
      <c r="C11" s="131" t="s">
        <v>147</v>
      </c>
      <c r="D11" s="126" t="str">
        <f>IF('Hindamistabel - PEP tase'!H24=TRUE,"Seisundi kohta andmed puuduvad või neid ei ole uuendatud",IF('Hindamistabel - PEP tase'!H25=TRUE,"Usaldusväärsed andmed seisundi kohta on teada vaid riigi tasemel",IF('Hindamistabel - PEP tase'!H26=TRUE,"Usaldusväärsed andmed seisundi kohta on teada ala tasemel","")))</f>
        <v/>
      </c>
      <c r="E11" s="126" t="str">
        <f>_xlfn.TEXTJOIN("; ", TRUE,_xlfn.UNIQUE('Hindamistabel - PEP tase'!I24:I26))</f>
        <v/>
      </c>
      <c r="F11" s="126" t="str">
        <f>_xlfn.TEXTJOIN("; ", TRUE,'Hindamistabel - PEP tase'!J24:J26)</f>
        <v/>
      </c>
    </row>
    <row r="12" spans="1:6" ht="78.75" x14ac:dyDescent="0.4">
      <c r="A12" s="125" t="s">
        <v>29</v>
      </c>
      <c r="B12" s="126" t="s">
        <v>144</v>
      </c>
      <c r="C12" s="131" t="s">
        <v>147</v>
      </c>
      <c r="D12" s="126" t="str">
        <f>IF('Hindamistabel - PEP tase'!H27=TRUE,"Seisundi kohta andmed puuduvad või neid ei ole uuendatud",IF('Hindamistabel - PEP tase'!H28=TRUE,"Usaldusväärsed andmed seisundi kohta on teada vaid riigi tasemel",IF('Hindamistabel - PEP tase'!H29=TRUE,"Usaldusväärsed andmed seisundi kohta on teada ala tasemel","")))</f>
        <v/>
      </c>
      <c r="E12" s="126" t="str">
        <f>_xlfn.TEXTJOIN("; ", TRUE,_xlfn.UNIQUE('Hindamistabel - PEP tase'!I27:I29))</f>
        <v/>
      </c>
      <c r="F12" s="126" t="str">
        <f>_xlfn.TEXTJOIN("; ", TRUE,'Hindamistabel - PEP tase'!J27:J29)</f>
        <v/>
      </c>
    </row>
    <row r="13" spans="1:6" ht="78.75" x14ac:dyDescent="0.4">
      <c r="A13" s="125" t="s">
        <v>29</v>
      </c>
      <c r="B13" s="126" t="s">
        <v>144</v>
      </c>
      <c r="C13" s="131" t="s">
        <v>147</v>
      </c>
      <c r="D13" s="126" t="str">
        <f>IF('Hindamistabel - PEP tase'!H30=TRUE,"Seisundi kohta andmed puuduvad või neid ei ole uuendatud",IF('Hindamistabel - PEP tase'!H31=TRUE,"Usaldusväärsed andmed seisundi kohta on teada vaid riigi tasemel",IF('Hindamistabel - PEP tase'!H32=TRUE,"Usaldusväärsed andmed seisundi kohta on teada ala tasemel","")))</f>
        <v/>
      </c>
      <c r="E13" s="126" t="str">
        <f>_xlfn.TEXTJOIN("; ", TRUE,_xlfn.UNIQUE('Hindamistabel - PEP tase'!I30:I32))</f>
        <v/>
      </c>
      <c r="F13" s="126" t="str">
        <f>_xlfn.TEXTJOIN("; ", TRUE,'Hindamistabel - PEP tase'!J30:J32)</f>
        <v/>
      </c>
    </row>
    <row r="14" spans="1:6" ht="78.75" x14ac:dyDescent="0.4">
      <c r="A14" s="125" t="s">
        <v>29</v>
      </c>
      <c r="B14" s="126" t="s">
        <v>144</v>
      </c>
      <c r="C14" s="131" t="s">
        <v>147</v>
      </c>
      <c r="D14" s="126" t="str">
        <f>IF('Hindamistabel - PEP tase'!H33=TRUE,"Seisundi kohta andmed puuduvad või neid ei ole uuendatud",IF('Hindamistabel - PEP tase'!H34=TRUE,"Usaldusväärsed andmed seisundi kohta on teada vaid riigi tasemel",IF('Hindamistabel - PEP tase'!H35=TRUE,"Usaldusväärsed andmed seisundi kohta on teada ala tasemel","")))</f>
        <v/>
      </c>
      <c r="E14" s="126" t="str">
        <f>_xlfn.TEXTJOIN("; ", TRUE,_xlfn.UNIQUE('Hindamistabel - PEP tase'!I33:I35))</f>
        <v/>
      </c>
      <c r="F14" s="126" t="str">
        <f>_xlfn.TEXTJOIN("; ", TRUE,'Hindamistabel - PEP tase'!J33:J35)</f>
        <v/>
      </c>
    </row>
    <row r="15" spans="1:6" ht="78.75" x14ac:dyDescent="0.4">
      <c r="A15" s="125" t="s">
        <v>29</v>
      </c>
      <c r="B15" s="126" t="s">
        <v>144</v>
      </c>
      <c r="C15" s="131" t="s">
        <v>147</v>
      </c>
      <c r="D15" s="126" t="str">
        <f>IF('Hindamistabel - PEP tase'!H36=TRUE,"Seisundi kohta andmed puuduvad või neid ei ole uuendatud",IF('Hindamistabel - PEP tase'!H37=TRUE,"Usaldusväärsed andmed seisundi kohta on teada vaid riigi tasemel",IF('Hindamistabel - PEP tase'!H38=TRUE,"Usaldusväärsed andmed seisundi kohta on teada ala tasemel","")))</f>
        <v/>
      </c>
      <c r="E15" s="126" t="str">
        <f>_xlfn.TEXTJOIN("; ", TRUE,_xlfn.UNIQUE('Hindamistabel - PEP tase'!I36:I38))</f>
        <v/>
      </c>
      <c r="F15" s="126" t="str">
        <f>_xlfn.TEXTJOIN("; ", TRUE,'Hindamistabel - PEP tase'!J36:J38)</f>
        <v/>
      </c>
    </row>
    <row r="16" spans="1:6" ht="78.75" x14ac:dyDescent="0.4">
      <c r="A16" s="125" t="s">
        <v>29</v>
      </c>
      <c r="B16" s="126" t="s">
        <v>144</v>
      </c>
      <c r="C16" s="131" t="s">
        <v>147</v>
      </c>
      <c r="D16" s="126" t="str">
        <f>IF('Hindamistabel - PEP tase'!H39=TRUE,"Seisundi kohta andmed puuduvad või neid ei ole uuendatud",IF('Hindamistabel - PEP tase'!H40=TRUE,"Usaldusväärsed andmed seisundi kohta on teada vaid riigi tasemel",IF('Hindamistabel - PEP tase'!H41=TRUE,"Usaldusväärsed andmed seisundi kohta on teada ala tasemel","")))</f>
        <v/>
      </c>
      <c r="E16" s="126" t="str">
        <f>_xlfn.TEXTJOIN("; ", TRUE,_xlfn.UNIQUE('Hindamistabel - PEP tase'!I39:I41))</f>
        <v/>
      </c>
      <c r="F16" s="126" t="str">
        <f>_xlfn.TEXTJOIN("; ", TRUE,'Hindamistabel - PEP tase'!J39:J41)</f>
        <v/>
      </c>
    </row>
    <row r="17" spans="1:6" ht="78.75" x14ac:dyDescent="0.4">
      <c r="A17" s="125" t="s">
        <v>33</v>
      </c>
      <c r="B17" s="126" t="s">
        <v>144</v>
      </c>
      <c r="C17" s="131" t="s">
        <v>148</v>
      </c>
      <c r="D17" s="126" t="str">
        <f>IF('Hindamistabel - PEP tase'!H42=TRUE,"Ei ole teada/ei ole võimalik hinnata",IF('Hindamistabel - PEP tase'!H43=TRUE,"Kahanev",IF('Hindamistabel - PEP tase'!H44=TRUE,"Stabiilne",IF('Hindamistabel - PEP tase'!H45=TRUE,"Paranev",""))))</f>
        <v>Stabiilne</v>
      </c>
      <c r="E17" s="126" t="str">
        <f>_xlfn.TEXTJOIN("; ", TRUE,_xlfn.UNIQUE('Hindamistabel - PEP tase'!I42:I45))</f>
        <v>EELIS</v>
      </c>
      <c r="F17" s="126" t="str">
        <f>_xlfn.TEXTJOIN("; ", TRUE,'Hindamistabel - PEP tase'!J42:J45)</f>
        <v>Mängupaik püsivalt asustatud, kukkede arv aastati erinev (1-4)</v>
      </c>
    </row>
    <row r="18" spans="1:6" ht="78.75" x14ac:dyDescent="0.4">
      <c r="A18" s="125" t="s">
        <v>33</v>
      </c>
      <c r="B18" s="126" t="s">
        <v>144</v>
      </c>
      <c r="C18" s="131" t="s">
        <v>148</v>
      </c>
      <c r="D18" s="126" t="str">
        <f>IF('Hindamistabel - PEP tase'!H46=TRUE,"Ei ole teada/ei ole võimalik hinnata",IF('Hindamistabel - PEP tase'!H47=TRUE,"Kahanev",IF('Hindamistabel - PEP tase'!H48=TRUE,"Stabiilne",IF('Hindamistabel - PEP tase'!H49=TRUE,"Paranev",""))))</f>
        <v/>
      </c>
      <c r="E18" s="126" t="str">
        <f>_xlfn.TEXTJOIN("; ", TRUE,_xlfn.UNIQUE('Hindamistabel - PEP tase'!I46:I49))</f>
        <v/>
      </c>
      <c r="F18" s="126" t="str">
        <f>_xlfn.TEXTJOIN("; ", TRUE,'Hindamistabel - PEP tase'!J46:J49)</f>
        <v/>
      </c>
    </row>
    <row r="19" spans="1:6" ht="78.75" x14ac:dyDescent="0.4">
      <c r="A19" s="125" t="s">
        <v>33</v>
      </c>
      <c r="B19" s="126" t="s">
        <v>144</v>
      </c>
      <c r="C19" s="131" t="s">
        <v>148</v>
      </c>
      <c r="D19" s="126" t="str">
        <f>IF('Hindamistabel - PEP tase'!H50=TRUE,"Ei ole teada/ei ole võimalik hinnata",IF('Hindamistabel - PEP tase'!H51=TRUE,"Kahanev",IF('Hindamistabel - PEP tase'!H52=TRUE,"Stabiilne",IF('Hindamistabel - PEP tase'!H53=TRUE,"Paranev",""))))</f>
        <v/>
      </c>
      <c r="E19" s="126" t="str">
        <f>_xlfn.TEXTJOIN("; ", TRUE,_xlfn.UNIQUE('Hindamistabel - PEP tase'!I50:I53))</f>
        <v/>
      </c>
      <c r="F19" s="126" t="str">
        <f>_xlfn.TEXTJOIN("; ", TRUE,'Hindamistabel - PEP tase'!J50:J53)</f>
        <v/>
      </c>
    </row>
    <row r="20" spans="1:6" ht="78.75" x14ac:dyDescent="0.4">
      <c r="A20" s="125" t="s">
        <v>33</v>
      </c>
      <c r="B20" s="126" t="s">
        <v>144</v>
      </c>
      <c r="C20" s="131" t="s">
        <v>148</v>
      </c>
      <c r="D20" s="126" t="str">
        <f>IF('Hindamistabel - PEP tase'!H54=TRUE,"Ei ole teada/ei ole võimalik hinnata",IF('Hindamistabel - PEP tase'!H55=TRUE,"Kahanev",IF('Hindamistabel - PEP tase'!H56=TRUE,"Stabiilne",IF('Hindamistabel - PEP tase'!H57=TRUE,"Paranev",""))))</f>
        <v/>
      </c>
      <c r="E20" s="126" t="str">
        <f>_xlfn.TEXTJOIN("; ", TRUE,_xlfn.UNIQUE('Hindamistabel - PEP tase'!I54:I57))</f>
        <v/>
      </c>
      <c r="F20" s="126" t="str">
        <f>_xlfn.TEXTJOIN("; ", TRUE,'Hindamistabel - PEP tase'!J54:J57)</f>
        <v/>
      </c>
    </row>
    <row r="21" spans="1:6" ht="78.75" x14ac:dyDescent="0.4">
      <c r="A21" s="125" t="s">
        <v>33</v>
      </c>
      <c r="B21" s="126" t="s">
        <v>144</v>
      </c>
      <c r="C21" s="131" t="s">
        <v>148</v>
      </c>
      <c r="D21" s="126" t="str">
        <f>IF('Hindamistabel - PEP tase'!H58=TRUE,"Ei ole teada/ei ole võimalik hinnata",IF('Hindamistabel - PEP tase'!H59=TRUE,"Kahanev",IF('Hindamistabel - PEP tase'!H60=TRUE,"Stabiilne",IF('Hindamistabel - PEP tase'!H61=TRUE,"Paranev",""))))</f>
        <v/>
      </c>
      <c r="E21" s="126" t="str">
        <f>_xlfn.TEXTJOIN("; ", TRUE,_xlfn.UNIQUE('Hindamistabel - PEP tase'!I58:I61))</f>
        <v/>
      </c>
      <c r="F21" s="126" t="str">
        <f>_xlfn.TEXTJOIN("; ", TRUE,'Hindamistabel - PEP tase'!J58:J61)</f>
        <v/>
      </c>
    </row>
    <row r="22" spans="1:6" ht="78.75" x14ac:dyDescent="0.4">
      <c r="A22" s="125" t="s">
        <v>33</v>
      </c>
      <c r="B22" s="126" t="s">
        <v>144</v>
      </c>
      <c r="C22" s="131" t="s">
        <v>148</v>
      </c>
      <c r="D22" s="126" t="str">
        <f>IF('Hindamistabel - PEP tase'!H62=TRUE,"Ei ole teada/ei ole võimalik hinnata",IF('Hindamistabel - PEP tase'!H63=TRUE,"Kahanev",IF('Hindamistabel - PEP tase'!H64=TRUE,"Stabiilne",IF('Hindamistabel - PEP tase'!H65=TRUE,"Paranev",""))))</f>
        <v/>
      </c>
      <c r="E22" s="126" t="str">
        <f>_xlfn.TEXTJOIN("; ", TRUE,_xlfn.UNIQUE('Hindamistabel - PEP tase'!I62:I65))</f>
        <v/>
      </c>
      <c r="F22" s="126" t="str">
        <f>_xlfn.TEXTJOIN("; ", TRUE,'Hindamistabel - PEP tase'!J62:J65)</f>
        <v/>
      </c>
    </row>
    <row r="23" spans="1:6" ht="78.75" x14ac:dyDescent="0.4">
      <c r="A23" s="125" t="s">
        <v>33</v>
      </c>
      <c r="B23" s="126" t="s">
        <v>144</v>
      </c>
      <c r="C23" s="131" t="s">
        <v>148</v>
      </c>
      <c r="D23" s="126" t="str">
        <f>IF('Hindamistabel - PEP tase'!H66=TRUE,"Ei ole teada/ei ole võimalik hinnata",IF('Hindamistabel - PEP tase'!H67=TRUE,"Kahanev",IF('Hindamistabel - PEP tase'!H68=TRUE,"Stabiilne",IF('Hindamistabel - PEP tase'!H69=TRUE,"Paranev",""))))</f>
        <v/>
      </c>
      <c r="E23" s="126" t="str">
        <f>_xlfn.TEXTJOIN("; ", TRUE,_xlfn.UNIQUE('Hindamistabel - PEP tase'!I66:I69))</f>
        <v/>
      </c>
      <c r="F23" s="126" t="str">
        <f>_xlfn.TEXTJOIN("; ", TRUE,'Hindamistabel - PEP tase'!J66:J69)</f>
        <v/>
      </c>
    </row>
    <row r="24" spans="1:6" ht="78.75" x14ac:dyDescent="0.4">
      <c r="A24" s="125" t="s">
        <v>33</v>
      </c>
      <c r="B24" s="126" t="s">
        <v>144</v>
      </c>
      <c r="C24" s="131" t="s">
        <v>148</v>
      </c>
      <c r="D24" s="126" t="str">
        <f>IF('Hindamistabel - PEP tase'!H70=TRUE,"Ei ole teada/ei ole võimalik hinnata",IF('Hindamistabel - PEP tase'!H71=TRUE,"Kahanev",IF('Hindamistabel - PEP tase'!H72=TRUE,"Stabiilne",IF('Hindamistabel - PEP tase'!H73=TRUE,"Paranev",""))))</f>
        <v/>
      </c>
      <c r="E24" s="126" t="str">
        <f>_xlfn.TEXTJOIN("; ", TRUE,_xlfn.UNIQUE('Hindamistabel - PEP tase'!I70:I73))</f>
        <v/>
      </c>
      <c r="F24" s="126" t="str">
        <f>_xlfn.TEXTJOIN("; ", TRUE,'Hindamistabel - PEP tase'!J70:J73)</f>
        <v/>
      </c>
    </row>
    <row r="25" spans="1:6" ht="78.75" x14ac:dyDescent="0.4">
      <c r="A25" s="125" t="s">
        <v>33</v>
      </c>
      <c r="B25" s="126" t="s">
        <v>144</v>
      </c>
      <c r="C25" s="131" t="s">
        <v>148</v>
      </c>
      <c r="D25" s="126" t="str">
        <f>IF('Hindamistabel - PEP tase'!H74=TRUE,"Ei ole teada/ei ole võimalik hinnata",IF('Hindamistabel - PEP tase'!H75=TRUE,"Kahanev",IF('Hindamistabel - PEP tase'!H76=TRUE,"Stabiilne",IF('Hindamistabel - PEP tase'!H77=TRUE,"Paranev",""))))</f>
        <v/>
      </c>
      <c r="E25" s="126" t="str">
        <f>_xlfn.TEXTJOIN("; ", TRUE,_xlfn.UNIQUE('Hindamistabel - PEP tase'!I74:I77))</f>
        <v/>
      </c>
      <c r="F25" s="126" t="str">
        <f>_xlfn.TEXTJOIN("; ", TRUE,'Hindamistabel - PEP tase'!J74:J77)</f>
        <v/>
      </c>
    </row>
    <row r="26" spans="1:6" ht="78.75" x14ac:dyDescent="0.4">
      <c r="A26" s="125" t="s">
        <v>33</v>
      </c>
      <c r="B26" s="126" t="s">
        <v>144</v>
      </c>
      <c r="C26" s="131" t="s">
        <v>148</v>
      </c>
      <c r="D26" s="126" t="str">
        <f>IF('Hindamistabel - PEP tase'!H78=TRUE,"Ei ole teada/ei ole võimalik hinnata",IF('Hindamistabel - PEP tase'!H79=TRUE,"Kahanev",IF('Hindamistabel - PEP tase'!H80=TRUE,"Stabiilne",IF('Hindamistabel - PEP tase'!H81=TRUE,"Paranev",""))))</f>
        <v/>
      </c>
      <c r="E26" s="126" t="str">
        <f>_xlfn.TEXTJOIN("; ", TRUE,_xlfn.UNIQUE('Hindamistabel - PEP tase'!I78:I81))</f>
        <v/>
      </c>
      <c r="F26" s="126" t="str">
        <f>_xlfn.TEXTJOIN("; ", TRUE,'Hindamistabel - PEP tase'!J78:J81)</f>
        <v/>
      </c>
    </row>
    <row r="27" spans="1:6" ht="78.75" x14ac:dyDescent="0.4">
      <c r="A27" s="125" t="s">
        <v>33</v>
      </c>
      <c r="B27" s="126" t="s">
        <v>144</v>
      </c>
      <c r="C27" s="131" t="s">
        <v>148</v>
      </c>
      <c r="D27" s="126" t="str">
        <f>IF('Hindamistabel - PEP tase'!H82=TRUE,"Ei ole teada/ei ole võimalik hinnata",IF('Hindamistabel - PEP tase'!H83=TRUE,"Kahanev",IF('Hindamistabel - PEP tase'!H84=TRUE,"Stabiilne",IF('Hindamistabel - PEP tase'!H85=TRUE,"Paranev",""))))</f>
        <v/>
      </c>
      <c r="E27" s="126" t="str">
        <f>_xlfn.TEXTJOIN("; ", TRUE,_xlfn.UNIQUE('Hindamistabel - PEP tase'!I82:I85))</f>
        <v/>
      </c>
      <c r="F27" s="126" t="str">
        <f>_xlfn.TEXTJOIN("; ", TRUE,'Hindamistabel - PEP tase'!J82:J85)</f>
        <v/>
      </c>
    </row>
    <row r="28" spans="1:6" ht="255.75" x14ac:dyDescent="0.4">
      <c r="A28" s="125" t="s">
        <v>208</v>
      </c>
      <c r="B28" s="126" t="s">
        <v>144</v>
      </c>
      <c r="C28" s="131" t="s">
        <v>50</v>
      </c>
      <c r="D28" s="126" t="str">
        <f>IF('Hindamistabel - PEP tase'!H86&lt;&gt;"",'Hindamistabel - PEP tase'!H86,"")</f>
        <v>kokku on Eestis 563 metsise mänguala kogupindalaga 68 240,4 ha, PEP-i jääb osaliselt 1 mänguala pindalaga 60,9 ha (0,08%)</v>
      </c>
      <c r="E28" s="126" t="str">
        <f>IF('Hindamistabel - PEP tase'!I86&lt;&gt;"",'Hindamistabel - PEP tase'!I86,"")</f>
        <v>EELIS</v>
      </c>
      <c r="F28" s="126" t="str">
        <f>IF('Hindamistabel - PEP tase'!J86&lt;&gt;"",'Hindamistabel - PEP tase'!J86,"")</f>
        <v/>
      </c>
    </row>
    <row r="29" spans="1:6" ht="52.5" x14ac:dyDescent="0.4">
      <c r="A29" s="125" t="s">
        <v>87</v>
      </c>
      <c r="B29" s="126" t="s">
        <v>144</v>
      </c>
      <c r="C29" s="131" t="s">
        <v>90</v>
      </c>
      <c r="D29" s="126" t="str">
        <f>IF('Hindamistabel - PEP tase'!H87=TRUE,"Lisandväärtuste kohta puudub informatsioon",IF('Hindamistabel - PEP tase'!H88=TRUE,"Ei, alal ei esine lisandväärtusi",IF('Hindamistabel - PEP tase'!H89=TRUE,"Jah, alal esineb lisandväärtusi","")))</f>
        <v>Jah, alal esineb lisandväärtusi</v>
      </c>
      <c r="E29" s="126" t="str">
        <f>_xlfn.TEXTJOIN("; ", TRUE,_xlfn.UNIQUE('Hindamistabel - PEP tase'!I87:I89))</f>
        <v>EELIS</v>
      </c>
      <c r="F29" s="126" t="str">
        <f>_xlfn.TEXTJOIN("; ", TRUE,'Hindamistabel - PEP tase'!J87:J89)</f>
        <v/>
      </c>
    </row>
    <row r="30" spans="1:6" ht="204.75" x14ac:dyDescent="0.4">
      <c r="A30" s="125" t="s">
        <v>88</v>
      </c>
      <c r="B30" s="126" t="s">
        <v>144</v>
      </c>
      <c r="C30" s="131" t="s">
        <v>228</v>
      </c>
      <c r="D30" s="126" t="str">
        <f>_xlfn.TEXTJOIN("; ",TRUE,
IF('Hindamistabel - PEP tase'!H90=TRUE,"Muud kaitsealused liigid",""),
IF('Hindamistabel - PEP tase'!H91=TRUE,"Natura elupaigad",""),
IF('Hindamistabel - PEP tase'!H92=TRUE,"Rohevõrgustik",""),
IF('Hindamistabel - PEP tase'!H93=TRUE,"Panus kliimaregulatsiooni (süsiniku sidumine)",""),
IF('Hindamistabel - PEP tase'!H94=TRUE,"Kultuuripärand",""),
IF('Hindamistabel - PEP tase'!H95&lt;&gt;"",'Hindamistabel - PEP tase'!H95,"")
)</f>
        <v>Muud kaitsealused liigid; Natura elupaigad; Rohevõrgustik; Kultuuripärand</v>
      </c>
      <c r="E30" s="126" t="str">
        <f>_xlfn.TEXTJOIN("; ", TRUE,_xlfn.UNIQUE('Hindamistabel - PEP tase'!I90:I95))</f>
        <v>EELIS; MaRu</v>
      </c>
      <c r="F30" s="126" t="str">
        <f>_xlfn.TEXTJOIN("; ", TRUE,'Hindamistabel - PEP tase'!J90:J95)</f>
        <v>laanepüü, musträhn, hoburästas; 9010*, 91D0*; planeeringute kaardirakenduses rohevõrgustiku tugialal; pärandkultuuri kaardirakenduses üks tuletõrjetiik ja talitee</v>
      </c>
    </row>
    <row r="31" spans="1:6" ht="179.25" x14ac:dyDescent="0.4">
      <c r="A31" s="123" t="s">
        <v>169</v>
      </c>
      <c r="B31" s="124" t="s">
        <v>145</v>
      </c>
      <c r="C31" s="130" t="s">
        <v>136</v>
      </c>
      <c r="D31" s="124" t="str">
        <f>IF('Hindamistabel - PEP tase'!H96=TRUE,"Survetegureid ei ole kindlaks määratud",IF('Hindamistabel - PEP tase'!H97=TRUE,"Survetegurid on kindlaks määratud riiklikul tasemel osadele kaitseväärtusele, alapõhiseid survetegureid ei ole kaardistatud/hinnatud.",IF('Hindamistabel - PEP tase'!H98=TRUE,"Survetegurid on kindlaks määratud riiklikul tasemel kõikidele kaitseväärtustele, alapõhiseid survetegureid ei ole kaardistatud/hinnatud või on need määratud vaid osadele väärtusele.",IF('Hindamistabel - PEP tase'!H99=TRUE,"Alapõhised survetegurid on kindlaks määratud ja nende mõju kaitseväärtustele on hinnatud.",""))))</f>
        <v>Alapõhised survetegurid on kindlaks määratud ja nende mõju kaitseväärtustele on hinnatud.</v>
      </c>
      <c r="E31" s="124" t="str">
        <f>_xlfn.TEXTJOIN("; ", TRUE,_xlfn.UNIQUE('Hindamistabel - PEP tase'!I96:I99))</f>
        <v>KKK, EELIS, KESE</v>
      </c>
      <c r="F31" s="124" t="str">
        <f>_xlfn.TEXTJOIN("; ", TRUE,'Hindamistabel - PEP tase'!J96:J99)</f>
        <v>KKK toob välja survetegurid ning survetegurid on teada seire märkustest ja LTK-st</v>
      </c>
    </row>
    <row r="32" spans="1:6" ht="179.25" x14ac:dyDescent="0.4">
      <c r="A32" s="123" t="s">
        <v>170</v>
      </c>
      <c r="B32" s="124" t="s">
        <v>145</v>
      </c>
      <c r="C32" s="130" t="s">
        <v>229</v>
      </c>
      <c r="D32" s="124" t="str">
        <f>IF('Hindamistabel - PEP tase'!H100=TRUE,"Survetegurite ulatus ja olulisus ei ole kindlaks määratud",IF('Hindamistabel - PEP tase'!H101=TRUE,"Survetegurite ulatus ja olulisus on kindlaks määratud vaid mõne kaitseväärtuse puhul ja/või vaid mõne surveteguri puhul",IF('Hindamistabel - PEP tase'!H102=TRUE,"Survetegurite ulatus ja olulisus on kindlaks määratud enamiku kaitseväärtuste ja survetegurite puhul",IF('Hindamistabel - PEP tase'!H103=TRUE,"Survetegurite ulatus ja olulisus on kindlaks määratud kõikide kaitseväärtuste ja survetegurite puhul",""))))</f>
        <v>Survetegurite ulatus ja olulisus on kindlaks määratud kõikide kaitseväärtuste ja survetegurite puhul</v>
      </c>
      <c r="E32" s="124" t="str">
        <f>_xlfn.TEXTJOIN("; ", TRUE,_xlfn.UNIQUE('Hindamistabel - PEP tase'!I100:I103))</f>
        <v>KKK</v>
      </c>
      <c r="F32" s="124" t="str">
        <f>_xlfn.TEXTJOIN("; ", TRUE,'Hindamistabel - PEP tase'!J100:J103)</f>
        <v/>
      </c>
    </row>
    <row r="33" spans="1:14" ht="128.25" x14ac:dyDescent="0.4">
      <c r="A33" s="123" t="s">
        <v>171</v>
      </c>
      <c r="B33" s="124" t="s">
        <v>145</v>
      </c>
      <c r="C33" s="130" t="s">
        <v>149</v>
      </c>
      <c r="D33" s="124" t="str" cm="1">
        <f t="array" ref="D33">_xlfn.TEXTJOIN("; ",TRUE,IF('Hindamistabel - PEP tase'!H104:H108="muu",'Hindamistabel - PEP tase'!J104:J108,IF('Hindamistabel - PEP tase'!H104:H108&lt;&gt;"",'Hindamistabel - PEP tase'!H104:H108,"")))</f>
        <v>looduslike tingimuste muutmine; looduslikud protsessid</v>
      </c>
      <c r="E33" s="124" t="str">
        <f>_xlfn.TEXTJOIN("; ", TRUE,_xlfn.UNIQUE('Hindamistabel - PEP tase'!I104:I108))</f>
        <v>KKK, EELIS, KESE; KKK</v>
      </c>
      <c r="F33" s="124" t="str">
        <f>_xlfn.TEXTJOIN("; ", TRUE,'Hindamistabel - PEP tase'!J104:J108)</f>
        <v>kuivenduskraavide jätkuv negatiivne mõju elupaigale; pesarüüste metsigade poolt</v>
      </c>
    </row>
    <row r="34" spans="1:14" ht="105" x14ac:dyDescent="0.4">
      <c r="A34" s="125">
        <v>4</v>
      </c>
      <c r="B34" s="126" t="s">
        <v>38</v>
      </c>
      <c r="C34" s="131" t="s">
        <v>150</v>
      </c>
      <c r="D34" s="126" t="str">
        <f>IF('Hindamistabel - PEP tase'!H109=TRUE,"Jah, täiendav sekkumine on vajalik",IF('Hindamistabel - PEP tase'!H110=TRUE,"Ei, täiendav sekkumine ei ole vajalik",IF('Hindamistabel - PEP tase'!H111=TRUE,"Täiendav sekkumisvajadus ei ole teada","")))</f>
        <v>Jah, täiendav sekkumine on vajalik</v>
      </c>
      <c r="E34" s="126" t="str">
        <f>_xlfn.TEXTJOIN("; ", TRUE,_xlfn.UNIQUE('Hindamistabel - PEP tase'!I109:I111))</f>
        <v>KKK</v>
      </c>
      <c r="F34" s="126" t="str">
        <f>_xlfn.TEXTJOIN("; ", TRUE,'Hindamistabel - PEP tase'!J109:J111)</f>
        <v>Veerežiimi taastamine</v>
      </c>
    </row>
    <row r="35" spans="1:14" ht="128.25" x14ac:dyDescent="0.4">
      <c r="A35" s="125">
        <v>5</v>
      </c>
      <c r="B35" s="126" t="s">
        <v>38</v>
      </c>
      <c r="C35" s="131" t="s">
        <v>142</v>
      </c>
      <c r="D35" s="126" t="str">
        <f>IF('Hindamistabel - PEP tase'!H112=TRUE,"Ei ole asjakohane",IF('Hindamistabel - PEP tase'!H113=TRUE,"Ükski planeeritud meetmetest ei ole rakendatud",IF('Hindamistabel - PEP tase'!H114=TRUE,"Vähem kui pool (&lt;50%) planeeritud meetmetest on rakendatud",IF('Hindamistabel - PEP tase'!H115=TRUE,"Üle poole (50-90%) planeeritud meetmetest on rakendatud.",IF('Hindamistabel - PEP tase'!H116=TRUE,"Kõik või enamik (≥90%) planeeritud meetmetest on ellu viidud. Kõik meetme aspektid on täidetud ja rakendatud.","")))))</f>
        <v>Vähem kui pool (&lt;50%) planeeritud meetmetest on rakendatud</v>
      </c>
      <c r="E35" s="126" t="str">
        <f>_xlfn.TEXTJOIN("; ", TRUE,_xlfn.UNIQUE('Hindamistabel - PEP tase'!I112:I116))</f>
        <v>RMK kaardikiht, KKK</v>
      </c>
      <c r="F35" s="126" t="str">
        <f>_xlfn.TEXTJOIN("; ", TRUE,'Hindamistabel - PEP tase'!J112:J116)</f>
        <v>Veerežiimi taastamise projekt on koostatud 2025</v>
      </c>
    </row>
    <row r="36" spans="1:14" ht="105" x14ac:dyDescent="0.4">
      <c r="A36" s="125">
        <v>6</v>
      </c>
      <c r="B36" s="126" t="s">
        <v>38</v>
      </c>
      <c r="C36" s="131" t="s">
        <v>152</v>
      </c>
      <c r="D36" s="126" t="str">
        <f>IF('Hindamistabel - PEP tase'!H117&lt;&gt;"",'Hindamistabel - PEP tase'!H117,IF('Hindamistabel - PEP tase'!H118=TRUE,"Ei",IF('Hindamistabel - PEP tase'!H119=TRUE,"Teave puudub","")))</f>
        <v>Ei</v>
      </c>
      <c r="E36" s="126" t="str">
        <f>_xlfn.TEXTJOIN("; ", TRUE,_xlfn.UNIQUE('Hindamistabel - PEP tase'!I117:I119))</f>
        <v>RMK, LHT, ELF, KIK kaardikihid, KIRKE, EELIS</v>
      </c>
      <c r="F36" s="126" t="str">
        <f>_xlfn.TEXTJOIN("; ", TRUE,'Hindamistabel - PEP tase'!J117:J119)</f>
        <v/>
      </c>
    </row>
    <row r="37" spans="1:14" ht="153.75" x14ac:dyDescent="0.4">
      <c r="A37" s="123" t="s">
        <v>68</v>
      </c>
      <c r="B37" s="124" t="s">
        <v>77</v>
      </c>
      <c r="C37" s="130" t="s">
        <v>162</v>
      </c>
      <c r="D37" s="124" t="str">
        <f>IF('Hindamistabel - PEP tase'!H120=TRUE,"Ei oska vastata",IF('Hindamistabel - PEP tase'!H121=TRUE,"Jah - tekkis konflikte",IF('Hindamistabel - PEP tase'!H122=TRUE,"Ei - konflikte ei tekkinud","")))</f>
        <v>Ei - konflikte ei tekkinud</v>
      </c>
      <c r="E37" s="124" t="str">
        <f>_xlfn.TEXTJOIN("; ", TRUE,_xlfn.UNIQUE('Hindamistabel - PEP tase'!I120:I122))</f>
        <v>PostiPoiss, KIRKE</v>
      </c>
      <c r="F37" s="124" t="str">
        <f>_xlfn.TEXTJOIN("; ", TRUE,'Hindamistabel - PEP tase'!J120:J122)</f>
        <v>PEP paikneb riigimaal, näha on kaitsekohustusteatiste saatmine, vastuväiteid või ettepanekuid ei leidunud</v>
      </c>
    </row>
    <row r="38" spans="1:14" ht="105" x14ac:dyDescent="0.4">
      <c r="A38" s="123" t="s">
        <v>69</v>
      </c>
      <c r="B38" s="124" t="s">
        <v>77</v>
      </c>
      <c r="C38" s="130" t="s">
        <v>230</v>
      </c>
      <c r="D38" s="124" t="str">
        <f>IF('Hindamistabel - PEP tase'!H124&lt;&gt;"",'Hindamistabel - PEP tase'!H124,IF('Hindamistabel - PEP tase'!H123=TRUE,"Vastuseis liigikaitsekorralduslikele tegevustele", ""))</f>
        <v/>
      </c>
      <c r="E38" s="124" t="str">
        <f>_xlfn.TEXTJOIN("; ", TRUE,_xlfn.UNIQUE('Hindamistabel - PEP tase'!I123:I124))</f>
        <v/>
      </c>
      <c r="F38" s="124" t="str">
        <f>_xlfn.TEXTJOIN("; ", TRUE,'Hindamistabel - PEP tase'!J123:J124)</f>
        <v/>
      </c>
    </row>
    <row r="39" spans="1:14" ht="53.25" x14ac:dyDescent="0.45">
      <c r="A39" s="125" t="s">
        <v>173</v>
      </c>
      <c r="B39" s="126" t="s">
        <v>62</v>
      </c>
      <c r="C39" s="131" t="s">
        <v>61</v>
      </c>
      <c r="D39" s="126" t="str">
        <f>IF('Hindamistabel - PEP tase'!H125=TRUE,"Usaldusväärne ülevaade kaitsekorra toimivusest/rikkumistest puudub",IF('Hindamistabel - PEP tase'!H126=TRUE,"Jah, on tuvastatud kaitsekorra rikkumisi",IF('Hindamistabel - PEP tase'!H127=TRUE,"Puuduvad teadaolevad rikkumised","")))</f>
        <v>Usaldusväärne ülevaade kaitsekorra toimivusest/rikkumistest puudub</v>
      </c>
      <c r="E39" s="126" t="str">
        <f>_xlfn.TEXTJOIN("; ", TRUE,_xlfn.UNIQUE('Hindamistabel - PEP tase'!I125:I127))</f>
        <v>OKAS, VMP</v>
      </c>
      <c r="F39" s="126" t="str">
        <f>_xlfn.TEXTJOIN("; ", TRUE,'Hindamistabel - PEP tase'!J125:J127)</f>
        <v>Väljavõttetabelis ala kohta info puudub</v>
      </c>
      <c r="N39" s="127"/>
    </row>
    <row r="40" spans="1:14" ht="78.75" x14ac:dyDescent="0.4">
      <c r="A40" s="125" t="s">
        <v>174</v>
      </c>
      <c r="B40" s="126" t="s">
        <v>62</v>
      </c>
      <c r="C40" s="131" t="s">
        <v>67</v>
      </c>
      <c r="D40" s="126" t="str">
        <f>IF('Hindamistabel - PEP tase'!H128=TRUE,"Ei oska vastata",IF('Hindamistabel - PEP tase'!H129=TRUE,"Jah, rikkumistel on võimalik (oluline) mõju kaitseväärtustele",IF('Hindamistabel - PEP tase'!H130=TRUE,"Ei, rikkumistel ja/või selle tagajärgedel ei ole teadaolevaid (olulisi) mõjusid kaitseväärtustele","")))</f>
        <v/>
      </c>
      <c r="E40" s="126" t="str">
        <f>_xlfn.TEXTJOIN("; ", TRUE,_xlfn.UNIQUE('Hindamistabel - PEP tase'!I128:I130))</f>
        <v/>
      </c>
      <c r="F40" s="126" t="str">
        <f>_xlfn.TEXTJOIN("; ", TRUE,'Hindamistabel - PEP tase'!J128:J130)</f>
        <v/>
      </c>
    </row>
    <row r="41" spans="1:14" ht="153.75" x14ac:dyDescent="0.4">
      <c r="A41" s="125" t="s">
        <v>133</v>
      </c>
      <c r="B41" s="126" t="s">
        <v>62</v>
      </c>
      <c r="C41" s="131" t="s">
        <v>158</v>
      </c>
      <c r="D41" s="126" t="str">
        <f>IF('Hindamistabel - PEP tase'!H131=TRUE,"Jah",IF('Hindamistabel - PEP tase'!H132=TRUE,"Ei, kuid kaitsekorra muutmine on juba töös",IF('Hindamistabel - PEP tase'!H133=TRUE,"Ei, kaitsekorra muutmine on kavas/tööplaanis ette nähtud, kuid sellega pole veel alustatud",IF('Hindamistabel - PEP tase'!H134=TRUE,"Ei",IF('Hindamistabel - PEP tase'!H135=TRUE,"Ei oska vastata ","")))))</f>
        <v>Ei, kaitsekorra muutmine on kavas/tööplaanis ette nähtud, kuid sellega pole veel alustatud</v>
      </c>
      <c r="E41" s="126" t="str">
        <f>_xlfn.TEXTJOIN("; ", TRUE,_xlfn.UNIQUE('Hindamistabel - PEP tase'!I131:I135))</f>
        <v>KKK, EELIS, KESE</v>
      </c>
      <c r="F41" s="126" t="str">
        <f>_xlfn.TEXTJOIN("; ", TRUE,'Hindamistabel - PEP tase'!J131:J135)</f>
        <v>KKK teeb ettepaneku kaitsekorra ja tsoneeringu muutmiseks.</v>
      </c>
    </row>
    <row r="42" spans="1:14" ht="157.5" x14ac:dyDescent="0.4">
      <c r="A42" s="125" t="s">
        <v>168</v>
      </c>
      <c r="B42" s="126" t="s">
        <v>62</v>
      </c>
      <c r="C42" s="131" t="s">
        <v>231</v>
      </c>
      <c r="D42" s="126" t="str">
        <f>IF('Hindamistabel - PEP tase'!H136&lt;&gt;"",'Hindamistabel - PEP tase'!H136,"")</f>
        <v>PEP liita Kahvena looduskaitsealaga</v>
      </c>
      <c r="E42" s="126" t="str">
        <f>IF('Hindamistabel - PEP tase'!I136&lt;&gt;"",'Hindamistabel - PEP tase'!I136,"")</f>
        <v>KKK</v>
      </c>
      <c r="F42" s="126" t="str">
        <f>IF('Hindamistabel - PEP tase'!J136&lt;&gt;"",'Hindamistabel - PEP tase'!J136,"")</f>
        <v/>
      </c>
    </row>
  </sheetData>
  <mergeCells count="1">
    <mergeCell ref="B1:C1"/>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84A352-2614-4D84-84F2-489523D6EC42}">
  <ds:schemaRefs>
    <ds:schemaRef ds:uri="25b506d0-762b-47aa-adb6-8b80fc2be8cf"/>
    <ds:schemaRef ds:uri="http://www.w3.org/XML/1998/namespace"/>
    <ds:schemaRef ds:uri="http://schemas.openxmlformats.org/package/2006/metadata/core-properties"/>
    <ds:schemaRef ds:uri="http://schemas.microsoft.com/office/2006/documentManagement/types"/>
    <ds:schemaRef ds:uri="http://purl.org/dc/terms/"/>
    <ds:schemaRef ds:uri="http://schemas.microsoft.com/office/infopath/2007/PartnerControls"/>
    <ds:schemaRef ds:uri="http://purl.org/dc/elements/1.1/"/>
    <ds:schemaRef ds:uri="http://purl.org/dc/dcmitype/"/>
    <ds:schemaRef ds:uri="14cfccfe-d05c-4ace-ac9c-889a36918eb7"/>
    <ds:schemaRef ds:uri="http://schemas.microsoft.com/office/2006/metadata/properties"/>
  </ds:schemaRefs>
</ds:datastoreItem>
</file>

<file path=customXml/itemProps2.xml><?xml version="1.0" encoding="utf-8"?>
<ds:datastoreItem xmlns:ds="http://schemas.openxmlformats.org/officeDocument/2006/customXml" ds:itemID="{7447EBEC-58EA-4EAD-B791-6DE57C83D7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 - PEP tase</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2026-08-11T08:17:29Z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