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ACDDA20B-480B-470E-BB70-CD643E194BE5}"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c r="F49" i="35"/>
  <c r="F48" i="35"/>
  <c r="F47" i="35"/>
  <c r="F43" i="35"/>
  <c r="F39" i="35"/>
  <c r="C67" i="35" s="1"/>
  <c r="F37" i="35"/>
  <c r="E37" i="35" s="1"/>
  <c r="F36" i="35"/>
  <c r="E36" i="35" s="1"/>
  <c r="F35" i="35"/>
  <c r="E35" i="35" s="1"/>
  <c r="F33" i="35"/>
  <c r="E33" i="35"/>
  <c r="F32" i="35"/>
  <c r="E32" i="35" s="1"/>
  <c r="F31" i="35"/>
  <c r="E31" i="35" s="1"/>
  <c r="F30" i="35"/>
  <c r="E30" i="35" s="1"/>
  <c r="F29" i="35"/>
  <c r="C66" i="35" s="1"/>
  <c r="E29" i="35"/>
  <c r="F25" i="35"/>
  <c r="F24" i="35"/>
  <c r="F22" i="35"/>
  <c r="E22" i="35"/>
  <c r="F21" i="35"/>
  <c r="E21" i="35"/>
  <c r="F16" i="35"/>
  <c r="E16" i="35"/>
  <c r="F15" i="35"/>
  <c r="E15" i="35" s="1"/>
  <c r="F14" i="35"/>
  <c r="E14" i="35"/>
  <c r="F13" i="35"/>
  <c r="E13" i="35"/>
  <c r="F12" i="35"/>
  <c r="E12" i="35"/>
  <c r="B69" i="35" s="1"/>
  <c r="F10" i="35"/>
  <c r="E10" i="35" s="1"/>
  <c r="F9" i="35"/>
  <c r="F8" i="35"/>
  <c r="E8" i="35" s="1"/>
  <c r="F7" i="35"/>
  <c r="E7" i="35" s="1"/>
  <c r="F6" i="35"/>
  <c r="E6" i="35"/>
  <c r="F5" i="35"/>
  <c r="E5" i="35" s="1"/>
  <c r="F4" i="35"/>
  <c r="F3" i="35"/>
  <c r="F2" i="35"/>
  <c r="E2" i="35" s="1"/>
  <c r="C61" i="35"/>
  <c r="E51" i="35"/>
  <c r="E49" i="35"/>
  <c r="E48" i="35"/>
  <c r="E47" i="35"/>
  <c r="E43" i="35"/>
  <c r="E39" i="35"/>
  <c r="E25" i="35"/>
  <c r="C62" i="35"/>
  <c r="E9" i="35"/>
  <c r="E3"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F18" i="35" s="1"/>
  <c r="E18" i="35" s="1"/>
  <c r="J76" i="31"/>
  <c r="F19" i="35" s="1"/>
  <c r="E19" i="35" s="1"/>
  <c r="J77" i="31"/>
  <c r="J78" i="31"/>
  <c r="J79" i="31"/>
  <c r="J80" i="31"/>
  <c r="J81" i="31"/>
  <c r="J82" i="31"/>
  <c r="J83" i="31"/>
  <c r="F20" i="35" s="1"/>
  <c r="E20" i="35" s="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F26" i="35" l="1"/>
  <c r="E26" i="35" s="1"/>
  <c r="C58" i="35"/>
  <c r="C70" i="35"/>
  <c r="B63" i="35"/>
  <c r="B66" i="35"/>
  <c r="D66" i="35" s="1"/>
  <c r="C60" i="35"/>
  <c r="C64" i="35"/>
  <c r="E4" i="35"/>
  <c r="E24" i="35"/>
  <c r="B61" i="35"/>
  <c r="D61" i="35" s="1"/>
  <c r="C63" i="35"/>
  <c r="B67" i="35"/>
  <c r="D67" i="35"/>
  <c r="B62" i="35"/>
  <c r="D62" i="35" s="1"/>
  <c r="C59" i="35"/>
  <c r="B59" i="35"/>
  <c r="F56" i="35"/>
  <c r="C69" i="35"/>
  <c r="D69" i="35" s="1"/>
  <c r="B72" i="35"/>
  <c r="C72" i="35"/>
  <c r="C71" i="35" l="1"/>
  <c r="C65" i="35"/>
  <c r="B65" i="35"/>
  <c r="D65" i="35" s="1"/>
  <c r="E56" i="35"/>
  <c r="B58" i="35"/>
  <c r="D58" i="35" s="1"/>
  <c r="B70" i="35"/>
  <c r="D70" i="35" s="1"/>
  <c r="D63" i="35"/>
  <c r="B60" i="35"/>
  <c r="D60" i="35" s="1"/>
  <c r="B64" i="35"/>
  <c r="D64" i="35" s="1"/>
  <c r="B71" i="35"/>
  <c r="D71" i="35" s="1"/>
  <c r="D59" i="35"/>
  <c r="D72" i="35"/>
</calcChain>
</file>

<file path=xl/sharedStrings.xml><?xml version="1.0" encoding="utf-8"?>
<sst xmlns="http://schemas.openxmlformats.org/spreadsheetml/2006/main" count="1035" uniqueCount="475">
  <si>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</si>
  <si>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</si>
  <si>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</si>
  <si>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</si>
  <si>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</si>
  <si>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</si>
  <si>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</si>
  <si>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</si>
  <si>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</si>
  <si>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</si>
  <si>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</si>
  <si>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</si>
  <si>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</si>
  <si>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</si>
  <si>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</si>
  <si>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</si>
  <si>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</si>
  <si>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</si>
  <si>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</si>
  <si>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</si>
  <si>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</si>
  <si>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</si>
  <si>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</si>
  <si>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</si>
  <si>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</si>
  <si>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</si>
  <si>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</si>
  <si>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</si>
  <si>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</si>
  <si>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</si>
  <si>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</si>
  <si>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</si>
  <si>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</si>
  <si>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</si>
  <si>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</si>
  <si>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</si>
  <si>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</si>
  <si>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</si>
  <si>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</si>
  <si>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</si>
  <si>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</si>
  <si>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</si>
  <si>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</si>
  <si>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</si>
  <si>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</si>
  <si>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</si>
  <si>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</si>
  <si>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</si>
  <si>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</si>
  <si>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</si>
  <si>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</si>
  <si>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</si>
  <si>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</si>
  <si>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</si>
  <si>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</si>
  <si>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</si>
  <si>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</si>
  <si>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</si>
  <si>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</si>
  <si>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</si>
  <si>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</si>
  <si>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</si>
  <si>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</si>
  <si>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</si>
  <si>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</si>
  <si>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</si>
  <si>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</si>
  <si>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</si>
  <si>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</si>
  <si>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</si>
  <si>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</si>
  <si>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</si>
  <si>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</si>
  <si>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</si>
  <si>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</si>
  <si>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</si>
  <si>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</si>
  <si>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</si>
  <si>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</si>
  <si>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</si>
  <si>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</si>
  <si>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</si>
  <si>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</si>
  <si>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</si>
  <si>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</si>
  <si>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</si>
  <si>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</si>
  <si>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</si>
  <si>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</si>
  <si>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</si>
  <si>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</si>
  <si>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</si>
  <si>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</si>
  <si>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</si>
  <si>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</si>
  <si>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</si>
  <si>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</si>
  <si>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</si>
  <si>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</si>
  <si>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</si>
  <si>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</si>
  <si>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</si>
  <si>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</si>
  <si>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</si>
  <si>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</si>
  <si>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</si>
  <si>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</si>
  <si>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</si>
  <si>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</si>
  <si>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</si>
  <si>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</si>
  <si>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</si>
  <si>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</si>
  <si>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</si>
  <si>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</si>
  <si>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</si>
  <si>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</si>
  <si>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</si>
  <si>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</si>
  <si>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</si>
  <si>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</si>
  <si>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</si>
  <si>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</si>
  <si>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</si>
  <si>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</si>
  <si>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</si>
  <si>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</si>
  <si>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</si>
  <si>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</si>
  <si>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</si>
  <si>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</si>
  <si>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</si>
  <si>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</si>
  <si>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</si>
  <si>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</si>
  <si>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</si>
  <si>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</si>
  <si>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</si>
  <si>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</si>
  <si>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</si>
  <si>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</si>
  <si>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</si>
  <si>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</si>
  <si>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</si>
  <si>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</si>
  <si>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</si>
  <si>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</si>
  <si>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</si>
  <si>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</si>
  <si>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</si>
  <si>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</si>
  <si>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</si>
  <si>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</si>
  <si>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</si>
  <si>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</si>
  <si>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</si>
  <si>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</si>
  <si>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</si>
  <si>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</si>
  <si>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</si>
  <si>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</si>
  <si>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</si>
  <si>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</si>
  <si>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</si>
  <si>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</si>
  <si>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</si>
  <si>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</si>
  <si>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</si>
  <si>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</si>
  <si>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</si>
  <si>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</si>
  <si>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</si>
  <si>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</si>
  <si>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</si>
  <si>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</si>
  <si>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</si>
  <si>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</si>
  <si>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</si>
  <si>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</si>
  <si>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</si>
  <si>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</si>
  <si>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</si>
  <si>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</si>
  <si>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</si>
  <si>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</si>
  <si>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</si>
  <si>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</si>
  <si>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</si>
  <si>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</si>
  <si>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</si>
  <si>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</si>
  <si>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</si>
  <si>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</si>
  <si>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</si>
  <si>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</si>
  <si>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</si>
  <si>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</si>
  <si>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</si>
  <si>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</si>
  <si>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</si>
  <si>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</si>
  <si>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</si>
  <si>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</si>
  <si>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</si>
  <si>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</si>
  <si>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</si>
  <si>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</si>
  <si>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</si>
  <si>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</si>
  <si>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</si>
  <si>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</si>
  <si>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</si>
  <si>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</si>
  <si>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</si>
  <si>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</si>
  <si>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</si>
  <si>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</si>
  <si>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</si>
  <si>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</si>
  <si>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</si>
  <si>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</si>
  <si>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</si>
  <si>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</si>
  <si>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</si>
  <si>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</si>
  <si>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</si>
  <si>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</si>
  <si>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</si>
  <si>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</si>
  <si>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</si>
  <si>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</si>
  <si>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</si>
  <si>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</si>
  <si>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</si>
  <si>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</si>
  <si>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</si>
  <si>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</si>
  <si>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</si>
  <si>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</si>
  <si>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</si>
  <si>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</si>
  <si>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</si>
  <si>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</si>
  <si>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</si>
  <si>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</si>
  <si>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</si>
  <si>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</si>
  <si>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</si>
  <si>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</si>
  <si>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</si>
  <si>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</si>
  <si>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</si>
  <si>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</si>
  <si>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</si>
  <si>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</si>
  <si>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</si>
  <si>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</si>
  <si>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</si>
  <si>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</si>
  <si>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</si>
  <si>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</si>
  <si>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</si>
  <si>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</si>
  <si>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</si>
  <si>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</si>
  <si>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</si>
  <si>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</si>
  <si>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</si>
  <si>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</si>
  <si>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</si>
  <si>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</si>
  <si>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</si>
  <si>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</si>
  <si>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</si>
  <si>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</si>
  <si>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</si>
  <si>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</si>
  <si>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</si>
  <si>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</si>
  <si>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</si>
  <si>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</si>
  <si>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</si>
  <si>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</si>
  <si>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</si>
  <si>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</si>
  <si>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</si>
  <si>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</si>
  <si>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</si>
  <si>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</si>
  <si>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</si>
  <si>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</si>
  <si>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</si>
  <si>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</si>
  <si>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</si>
  <si>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</si>
  <si>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</si>
  <si>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</si>
  <si>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</si>
  <si>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</si>
  <si>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</si>
  <si>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</si>
  <si>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</si>
  <si>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</si>
  <si>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</si>
  <si>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</si>
  <si>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</si>
  <si>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</si>
  <si>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</si>
  <si>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</si>
  <si>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</si>
  <si>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</si>
  <si>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</si>
  <si>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</si>
  <si>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</si>
  <si>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</si>
  <si>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</si>
  <si>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</si>
  <si>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</si>
  <si>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</si>
  <si>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</si>
  <si>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</si>
  <si>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</si>
  <si>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</si>
  <si>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</si>
  <si>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</si>
  <si>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</si>
  <si>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</si>
  <si>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</si>
  <si>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</si>
  <si>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</si>
  <si>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</si>
  <si>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</si>
  <si>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</si>
  <si>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</si>
  <si>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</si>
  <si>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</si>
  <si>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</si>
  <si>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</si>
  <si>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</si>
  <si>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</si>
  <si>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</si>
  <si>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</si>
  <si>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</si>
  <si>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</si>
  <si>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</si>
  <si>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</si>
  <si>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</si>
  <si>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</si>
  <si>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</si>
  <si>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</si>
  <si>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</si>
  <si>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</si>
  <si>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</si>
  <si>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</si>
  <si>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</si>
  <si>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</si>
  <si>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</si>
  <si>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</si>
  <si>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</si>
  <si>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</si>
  <si>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</si>
  <si>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</si>
  <si>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</si>
  <si>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</si>
  <si>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</si>
  <si>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</si>
  <si>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</si>
  <si>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</si>
  <si>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</si>
  <si>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</si>
  <si>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</si>
  <si>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</si>
  <si>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</si>
  <si>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</si>
  <si>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</si>
  <si>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</si>
  <si>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</si>
  <si>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</si>
  <si>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</si>
  <si>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</si>
  <si>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</si>
  <si>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</si>
  <si>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</si>
  <si>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</si>
  <si>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</si>
  <si>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</si>
  <si>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</si>
  <si>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</si>
  <si>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</si>
  <si>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</si>
  <si>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</si>
  <si>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</si>
  <si>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</si>
  <si>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</si>
  <si>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</si>
  <si>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</si>
  <si>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</si>
  <si>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</si>
  <si>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</si>
  <si>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</si>
  <si>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</si>
  <si>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</si>
  <si>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</si>
  <si>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</si>
  <si>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</si>
  <si>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</si>
  <si>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</si>
  <si>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</si>
  <si>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</si>
  <si>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</si>
  <si>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</si>
  <si>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Madissaare looduskaitseala</t>
  </si>
  <si>
    <t>KLO1000595</t>
  </si>
  <si>
    <t>Pärnu maakond</t>
  </si>
  <si>
    <t>101,4 ha</t>
  </si>
  <si>
    <t>IV</t>
  </si>
  <si>
    <t>Madissaare loodusala (RAH0000320)</t>
  </si>
  <si>
    <t>Keskkonnaamet</t>
  </si>
  <si>
    <t>Madissaare looduskaitseala kaitsekorralduskava</t>
  </si>
  <si>
    <t>2016-2025</t>
  </si>
  <si>
    <t>Kirsi Loide</t>
  </si>
  <si>
    <t>alapõhine kava ja pärandniitude tegevuskava</t>
  </si>
  <si>
    <t>KKK, KE</t>
  </si>
  <si>
    <t>KKK, EELIS</t>
  </si>
  <si>
    <t>KKK ütleb, et survetegurid puuduvad, kuid kuivenduskraavi sulgemine võib seisundit parandada</t>
  </si>
  <si>
    <t>KKK, MaRu</t>
  </si>
  <si>
    <t>KKK ei kirjelda sellised survetegureid, kaarti vaadates tundub, et väliseid survetegureid ei esine</t>
  </si>
  <si>
    <t>EI</t>
  </si>
  <si>
    <t>KKK, KIRKE</t>
  </si>
  <si>
    <t>metsakoosluste kaitseks piisab rangest kaitserežiimist ning looduslikule arengule jätmisest</t>
  </si>
  <si>
    <t>korraldada elupaigatüüpide inventuur</t>
  </si>
  <si>
    <t>KIRKE</t>
  </si>
  <si>
    <t>ei ole asjakohane</t>
  </si>
  <si>
    <t>EELIS, KE, KKK</t>
  </si>
  <si>
    <t>EELIS, KIRKE</t>
  </si>
  <si>
    <t>KE</t>
  </si>
  <si>
    <t>EELIS, KKK</t>
  </si>
  <si>
    <t>Kuna kaitserežiim ei ole muutunud ja tegemist on metsaelupaigatüüpidega ning ortofotolt on näha, et ka ebaseaduslikke raieid ei ole tehtud, siis võib eeldada, et seisund on vähemalt sama, mis KKK alguses, kuigi ilmselt on paranenud, seda saab öelda alles siis, kui tehakse uus inventuur.</t>
  </si>
  <si>
    <t>õige kaitsekord</t>
  </si>
  <si>
    <t>OKP, VMP</t>
  </si>
  <si>
    <t>üks söödaplats, mis jäi kaitseala piiridest välja, rikkumist ei olnud</t>
  </si>
  <si>
    <t>puisniite alal ei leidu, peale inventuuri saab selgelt teada, milline niiduelupaik alal on ja kas seda on vaja seada eesmärgiks</t>
  </si>
  <si>
    <t>ELME2</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</si>
  <si>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</si>
  <si>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</si>
  <si>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</si>
  <si>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</si>
  <si>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</si>
  <si>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</si>
  <si>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</si>
  <si>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</si>
  <si>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</si>
  <si>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</si>
  <si>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</si>
  <si>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</si>
  <si>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</si>
  <si>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</si>
  <si>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</si>
  <si>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</si>
  <si>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</si>
  <si>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</si>
  <si>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</si>
  <si>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</si>
  <si>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</si>
  <si>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liigid ei ole kaitse-eesmärgiks</t>
  </si>
  <si>
    <t>13,54 ha</t>
  </si>
  <si>
    <t>kava koostamisele eelnes elupaigatüüpide kordusinventuur</t>
  </si>
  <si>
    <t>otsene survetegur puudub, kuid kraavi sulgemine võb elupaigatüüpide seisundit parandada</t>
  </si>
  <si>
    <t>kaasati RMK-d, kellele kuulub suurem osa maa-alast, eramaaomanikke ei kaasatud, samas ei ole ettenähtud tegevusi, seega ei saagi eeldada sisulist kaasamist</t>
  </si>
  <si>
    <t>tegemata on elupaigatüüpide tulemuslikkuse hindamise jaoks kordusinventuur, KKK raames küll uuendati andmeid, kuid vajalik oleks inventuur.</t>
  </si>
  <si>
    <t>kava koostamisele eelnes elupaigatüüpide andmete täpsustamine</t>
  </si>
  <si>
    <t>KKK raames tehtud andmete uuendamise põhjal on tehtud kaitsekorralduslikke ettepanekuid</t>
  </si>
  <si>
    <t>Natura elupaigatüüpide kordusinventuur, mis oli ettenähtud sel aastal, tegemata on ka vahehindamine</t>
  </si>
  <si>
    <t>vahehindamine on tegemata</t>
  </si>
  <si>
    <t>RMK, LHT, ELF-i kihid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</si>
</sst>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Verdana"/>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0DCB2A2-C56D-41B5-A239-7AC6824C9A82}" name="Tabel12" displayName="Tabel12" ref="A1:F56" totalsRowCount="1" headerRowDxfId="16" dataDxfId="15" totalsRowDxfId="14">
  <autoFilter ref="A1:F55" xr:uid="{40DCB2A2-C56D-41B5-A239-7AC6824C9A82}"/>
  <tableColumns count="6">
    <tableColumn id="1" xr3:uid="{212EAF9F-77D0-498A-B389-7EE8EAFB02B7}" name="Küsimuse nr" dataDxfId="13" totalsRowDxfId="12"/>
    <tableColumn id="6" xr3:uid="{A386E20B-958E-4F07-AF4E-ACCD075D5423}" name="Valdkond" dataDxfId="11" totalsRowDxfId="10"/>
    <tableColumn id="5" xr3:uid="{7902A083-1D12-462E-B833-8E946A0B2E70}" name="Teema" dataDxfId="9" totalsRowDxfId="8"/>
    <tableColumn id="2" xr3:uid="{1DFEA2EC-1A5B-44E7-A8A5-22913876B60A}" name="Küsimus" dataDxfId="7" totalsRowDxfId="6"/>
    <tableColumn id="3" xr3:uid="{3159FB36-FD6A-4E29-B4EF-2D466F0AEFC5}" name="Max skoor" totalsRowFunction="custom" dataDxfId="5" totalsRowDxfId="4">
      <totalsRowFormula>SUM(Tabel12[Max skoor])</totalsRowFormula>
    </tableColumn>
    <tableColumn id="4" xr3:uid="{FABCA97E-47FF-4C1C-8493-8906F62D93DD}"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18" sqref="C18"/>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ht="13.5" x14ac:dyDescent="0.25">
      <c r="B7" s="45" t="s">
        <v>63</v>
      </c>
      <c r="C7" s="93" t="s">
        <v>412</v>
      </c>
    </row>
    <row r="8" spans="2:4" x14ac:dyDescent="0.25">
      <c r="B8" s="45" t="s">
        <v>64</v>
      </c>
      <c r="C8" s="44" t="s">
        <v>413</v>
      </c>
    </row>
    <row r="9" spans="2:4" x14ac:dyDescent="0.25">
      <c r="B9" s="45" t="s">
        <v>65</v>
      </c>
      <c r="C9" s="44">
        <v>2007</v>
      </c>
      <c r="D9" s="60"/>
    </row>
    <row r="10" spans="2:4" x14ac:dyDescent="0.25">
      <c r="B10" s="45" t="s">
        <v>66</v>
      </c>
      <c r="C10" s="45"/>
    </row>
    <row r="11" spans="2:4" x14ac:dyDescent="0.25">
      <c r="B11" s="85" t="s">
        <v>67</v>
      </c>
      <c r="C11" s="45">
        <v>0</v>
      </c>
    </row>
    <row r="12" spans="2:4" x14ac:dyDescent="0.25">
      <c r="B12" s="85" t="s">
        <v>68</v>
      </c>
      <c r="C12" s="45">
        <v>0</v>
      </c>
    </row>
    <row r="13" spans="2:4" x14ac:dyDescent="0.25">
      <c r="B13" s="85" t="s">
        <v>69</v>
      </c>
      <c r="C13" s="45">
        <v>1</v>
      </c>
    </row>
    <row r="14" spans="2:4" x14ac:dyDescent="0.25">
      <c r="B14" s="85" t="s">
        <v>70</v>
      </c>
      <c r="C14" s="45" t="s">
        <v>414</v>
      </c>
    </row>
    <row r="15" spans="2:4" x14ac:dyDescent="0.25">
      <c r="B15" s="85" t="s">
        <v>71</v>
      </c>
      <c r="C15" s="45">
        <v>0</v>
      </c>
    </row>
    <row r="16" spans="2:4" x14ac:dyDescent="0.25">
      <c r="B16" s="85" t="s">
        <v>72</v>
      </c>
      <c r="C16" s="45">
        <v>0</v>
      </c>
    </row>
    <row r="17" spans="2:4" x14ac:dyDescent="0.25">
      <c r="B17" s="45" t="s">
        <v>73</v>
      </c>
      <c r="C17" s="45" t="s">
        <v>415</v>
      </c>
      <c r="D17" s="83"/>
    </row>
    <row r="18" spans="2:4" x14ac:dyDescent="0.25">
      <c r="B18" s="45" t="s">
        <v>74</v>
      </c>
      <c r="C18" s="45" t="s">
        <v>416</v>
      </c>
    </row>
    <row r="19" spans="2:4" x14ac:dyDescent="0.25">
      <c r="B19" s="45" t="s">
        <v>75</v>
      </c>
      <c r="C19" s="45" t="s">
        <v>417</v>
      </c>
    </row>
    <row r="20" spans="2:4" x14ac:dyDescent="0.25">
      <c r="B20" s="45" t="s">
        <v>76</v>
      </c>
      <c r="C20" s="45" t="s">
        <v>414</v>
      </c>
    </row>
    <row r="21" spans="2:4" x14ac:dyDescent="0.25">
      <c r="B21" s="45" t="s">
        <v>77</v>
      </c>
      <c r="C21" s="45" t="s">
        <v>414</v>
      </c>
    </row>
    <row r="22" spans="2:4" x14ac:dyDescent="0.25">
      <c r="B22" s="45" t="s">
        <v>78</v>
      </c>
      <c r="C22" s="45" t="s">
        <v>465</v>
      </c>
    </row>
    <row r="23" spans="2:4" x14ac:dyDescent="0.25">
      <c r="B23" s="45" t="s">
        <v>79</v>
      </c>
      <c r="C23" s="45" t="s">
        <v>418</v>
      </c>
    </row>
    <row r="24" spans="2:4" x14ac:dyDescent="0.25">
      <c r="B24" s="45" t="s">
        <v>80</v>
      </c>
      <c r="C24" s="45" t="s">
        <v>419</v>
      </c>
    </row>
    <row r="25" spans="2:4" x14ac:dyDescent="0.25">
      <c r="B25" s="45" t="s">
        <v>81</v>
      </c>
      <c r="C25" s="45" t="s">
        <v>420</v>
      </c>
    </row>
    <row r="26" spans="2:4" x14ac:dyDescent="0.25">
      <c r="B26" s="45" t="s">
        <v>82</v>
      </c>
      <c r="C26" s="47">
        <v>45743</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70" zoomScaleNormal="70" workbookViewId="0">
      <pane xSplit="4" ySplit="1" topLeftCell="F185" activePane="bottomRight" state="frozen"/>
      <selection pane="topRight" activeCell="D1" sqref="D1"/>
      <selection pane="bottomLeft" activeCell="A2" sqref="A2"/>
      <selection pane="bottomRight" activeCell="K72" sqref="K72"/>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19" t="s">
        <v>95</v>
      </c>
      <c r="B2" s="119" t="s">
        <v>95</v>
      </c>
      <c r="C2" s="132">
        <v>0</v>
      </c>
      <c r="D2" s="141" t="s">
        <v>96</v>
      </c>
      <c r="E2" s="129" t="s">
        <v>97</v>
      </c>
      <c r="F2" s="123" t="s">
        <v>98</v>
      </c>
      <c r="G2" s="127" t="s">
        <v>99</v>
      </c>
      <c r="H2" s="4" t="s">
        <v>100</v>
      </c>
      <c r="I2" s="5">
        <v>0</v>
      </c>
      <c r="J2" s="5" t="b">
        <f>IF(K2&lt;&gt;"",TRUE,FALSE)</f>
        <v>0</v>
      </c>
      <c r="K2" s="6"/>
      <c r="L2" s="6"/>
      <c r="M2" s="77"/>
    </row>
    <row r="3" spans="1:13" s="14" customFormat="1" ht="45" customHeight="1" x14ac:dyDescent="0.25">
      <c r="A3" s="120"/>
      <c r="B3" s="120"/>
      <c r="C3" s="133"/>
      <c r="D3" s="142"/>
      <c r="E3" s="130"/>
      <c r="F3" s="125"/>
      <c r="G3" s="187"/>
      <c r="H3" s="7" t="s">
        <v>101</v>
      </c>
      <c r="I3" s="8">
        <v>1</v>
      </c>
      <c r="J3" s="5" t="b">
        <f t="shared" ref="J3:J66" si="0">IF(K3&lt;&gt;"",TRUE,FALSE)</f>
        <v>0</v>
      </c>
      <c r="K3" s="9"/>
      <c r="L3" s="9"/>
      <c r="M3" s="77"/>
    </row>
    <row r="4" spans="1:13" s="14" customFormat="1" ht="26.25" customHeight="1" x14ac:dyDescent="0.25">
      <c r="A4" s="120"/>
      <c r="B4" s="120"/>
      <c r="C4" s="133"/>
      <c r="D4" s="142"/>
      <c r="E4" s="130"/>
      <c r="F4" s="125"/>
      <c r="G4" s="187"/>
      <c r="H4" s="7" t="s">
        <v>102</v>
      </c>
      <c r="I4" s="8">
        <v>1</v>
      </c>
      <c r="J4" s="5" t="b">
        <f t="shared" si="0"/>
        <v>0</v>
      </c>
      <c r="K4" s="9"/>
      <c r="L4" s="9"/>
      <c r="M4" s="77"/>
    </row>
    <row r="5" spans="1:13" s="14" customFormat="1" x14ac:dyDescent="0.25">
      <c r="A5" s="120"/>
      <c r="B5" s="120"/>
      <c r="C5" s="133"/>
      <c r="D5" s="142"/>
      <c r="E5" s="130"/>
      <c r="F5" s="125"/>
      <c r="G5" s="187"/>
      <c r="H5" s="7" t="s">
        <v>103</v>
      </c>
      <c r="I5" s="8">
        <v>2</v>
      </c>
      <c r="J5" s="5" t="b">
        <f t="shared" si="0"/>
        <v>0</v>
      </c>
      <c r="K5" s="9"/>
      <c r="L5" s="9"/>
      <c r="M5" s="77"/>
    </row>
    <row r="6" spans="1:13" s="14" customFormat="1" ht="25.5" x14ac:dyDescent="0.25">
      <c r="A6" s="120"/>
      <c r="B6" s="120"/>
      <c r="C6" s="133"/>
      <c r="D6" s="142"/>
      <c r="E6" s="130"/>
      <c r="F6" s="125"/>
      <c r="G6" s="187"/>
      <c r="H6" s="7" t="s">
        <v>104</v>
      </c>
      <c r="I6" s="8">
        <v>2</v>
      </c>
      <c r="J6" s="5" t="b">
        <f t="shared" si="0"/>
        <v>0</v>
      </c>
      <c r="K6" s="9"/>
      <c r="L6" s="9"/>
      <c r="M6" s="77"/>
    </row>
    <row r="7" spans="1:13" s="14" customFormat="1" x14ac:dyDescent="0.25">
      <c r="A7" s="120"/>
      <c r="B7" s="120"/>
      <c r="C7" s="133"/>
      <c r="D7" s="142"/>
      <c r="E7" s="130"/>
      <c r="F7" s="125"/>
      <c r="G7" s="187"/>
      <c r="H7" s="7" t="s">
        <v>105</v>
      </c>
      <c r="I7" s="8">
        <v>3</v>
      </c>
      <c r="J7" s="5" t="b">
        <f t="shared" si="0"/>
        <v>0</v>
      </c>
      <c r="K7" s="9"/>
      <c r="L7" s="9"/>
      <c r="M7" s="77"/>
    </row>
    <row r="8" spans="1:13" s="14" customFormat="1" ht="25.5" x14ac:dyDescent="0.25">
      <c r="A8" s="120"/>
      <c r="B8" s="120"/>
      <c r="C8" s="133"/>
      <c r="D8" s="142"/>
      <c r="E8" s="130"/>
      <c r="F8" s="125"/>
      <c r="G8" s="187"/>
      <c r="H8" s="7" t="s">
        <v>106</v>
      </c>
      <c r="I8" s="8">
        <v>3</v>
      </c>
      <c r="J8" s="5" t="b">
        <f t="shared" si="0"/>
        <v>1</v>
      </c>
      <c r="K8" s="9">
        <v>3</v>
      </c>
      <c r="L8" s="9" t="s">
        <v>297</v>
      </c>
      <c r="M8" s="77" t="s">
        <v>421</v>
      </c>
    </row>
    <row r="9" spans="1:13" s="14" customFormat="1" ht="25.5" x14ac:dyDescent="0.25">
      <c r="A9" s="121"/>
      <c r="B9" s="121"/>
      <c r="C9" s="134"/>
      <c r="D9" s="143"/>
      <c r="E9" s="131"/>
      <c r="F9" s="126"/>
      <c r="G9" s="128"/>
      <c r="H9" s="10" t="s">
        <v>107</v>
      </c>
      <c r="I9" s="11" t="s">
        <v>108</v>
      </c>
      <c r="J9" s="5" t="b">
        <f t="shared" si="0"/>
        <v>0</v>
      </c>
      <c r="K9" s="12"/>
      <c r="L9" s="12"/>
      <c r="M9" s="78"/>
    </row>
    <row r="10" spans="1:13" s="14" customFormat="1" ht="27.75" customHeight="1" x14ac:dyDescent="0.25">
      <c r="A10" s="119" t="s">
        <v>109</v>
      </c>
      <c r="B10" s="119" t="s">
        <v>110</v>
      </c>
      <c r="C10" s="132" t="s">
        <v>111</v>
      </c>
      <c r="D10" s="138" t="s">
        <v>112</v>
      </c>
      <c r="E10" s="135" t="s">
        <v>113</v>
      </c>
      <c r="F10" s="119" t="s">
        <v>98</v>
      </c>
      <c r="G10" s="119" t="s">
        <v>114</v>
      </c>
      <c r="H10" s="4" t="s">
        <v>115</v>
      </c>
      <c r="I10" s="5">
        <v>0</v>
      </c>
      <c r="J10" s="5" t="b">
        <f t="shared" si="0"/>
        <v>0</v>
      </c>
      <c r="K10" s="13"/>
      <c r="L10" s="20"/>
      <c r="M10" s="4"/>
    </row>
    <row r="11" spans="1:13" s="14" customFormat="1" ht="27.75" customHeight="1" x14ac:dyDescent="0.25">
      <c r="A11" s="120"/>
      <c r="B11" s="120"/>
      <c r="C11" s="133"/>
      <c r="D11" s="139"/>
      <c r="E11" s="136"/>
      <c r="F11" s="120"/>
      <c r="G11" s="120"/>
      <c r="H11" s="7" t="s">
        <v>116</v>
      </c>
      <c r="I11" s="8">
        <v>1</v>
      </c>
      <c r="J11" s="5" t="b">
        <f t="shared" si="0"/>
        <v>0</v>
      </c>
      <c r="K11" s="15"/>
      <c r="L11" s="17"/>
      <c r="M11" s="7"/>
    </row>
    <row r="12" spans="1:13" s="14" customFormat="1" ht="27.75" customHeight="1" x14ac:dyDescent="0.25">
      <c r="A12" s="120"/>
      <c r="B12" s="120"/>
      <c r="C12" s="133"/>
      <c r="D12" s="139"/>
      <c r="E12" s="136"/>
      <c r="F12" s="120"/>
      <c r="G12" s="120"/>
      <c r="H12" s="7" t="s">
        <v>117</v>
      </c>
      <c r="I12" s="8">
        <v>2</v>
      </c>
      <c r="J12" s="5" t="b">
        <f t="shared" si="0"/>
        <v>0</v>
      </c>
      <c r="K12" s="15"/>
      <c r="L12" s="17"/>
      <c r="M12" s="7"/>
    </row>
    <row r="13" spans="1:13" s="14" customFormat="1" ht="27.75" customHeight="1" x14ac:dyDescent="0.25">
      <c r="A13" s="120"/>
      <c r="B13" s="120"/>
      <c r="C13" s="133"/>
      <c r="D13" s="139"/>
      <c r="E13" s="136"/>
      <c r="F13" s="120"/>
      <c r="G13" s="120"/>
      <c r="H13" s="7" t="s">
        <v>118</v>
      </c>
      <c r="I13" s="8">
        <v>3</v>
      </c>
      <c r="J13" s="5" t="b">
        <f t="shared" si="0"/>
        <v>0</v>
      </c>
      <c r="K13" s="15"/>
      <c r="L13" s="17"/>
      <c r="M13" s="7"/>
    </row>
    <row r="14" spans="1:13" s="14" customFormat="1" ht="117.75" customHeight="1" x14ac:dyDescent="0.25">
      <c r="A14" s="121"/>
      <c r="B14" s="121"/>
      <c r="C14" s="134"/>
      <c r="D14" s="140"/>
      <c r="E14" s="137"/>
      <c r="F14" s="121"/>
      <c r="G14" s="121"/>
      <c r="H14" s="10" t="s">
        <v>119</v>
      </c>
      <c r="I14" s="11" t="s">
        <v>108</v>
      </c>
      <c r="J14" s="5" t="b">
        <f t="shared" si="0"/>
        <v>1</v>
      </c>
      <c r="K14" s="16" t="s">
        <v>108</v>
      </c>
      <c r="L14" s="21" t="s">
        <v>422</v>
      </c>
      <c r="M14" s="10" t="s">
        <v>464</v>
      </c>
    </row>
    <row r="15" spans="1:13" s="14" customFormat="1" ht="27.75" customHeight="1" x14ac:dyDescent="0.25">
      <c r="A15" s="119" t="s">
        <v>109</v>
      </c>
      <c r="B15" s="119" t="s">
        <v>110</v>
      </c>
      <c r="C15" s="132" t="s">
        <v>120</v>
      </c>
      <c r="D15" s="141" t="s">
        <v>121</v>
      </c>
      <c r="E15" s="135" t="s">
        <v>122</v>
      </c>
      <c r="F15" s="123" t="s">
        <v>98</v>
      </c>
      <c r="G15" s="119" t="s">
        <v>99</v>
      </c>
      <c r="H15" s="4" t="s">
        <v>123</v>
      </c>
      <c r="I15" s="5">
        <v>0</v>
      </c>
      <c r="J15" s="5" t="b">
        <f t="shared" si="0"/>
        <v>0</v>
      </c>
      <c r="K15" s="13"/>
      <c r="L15" s="20"/>
      <c r="M15" s="4"/>
    </row>
    <row r="16" spans="1:13" s="14" customFormat="1" ht="27.75" customHeight="1" x14ac:dyDescent="0.25">
      <c r="A16" s="120"/>
      <c r="B16" s="120"/>
      <c r="C16" s="133"/>
      <c r="D16" s="142"/>
      <c r="E16" s="136"/>
      <c r="F16" s="125"/>
      <c r="G16" s="120"/>
      <c r="H16" s="7" t="s">
        <v>116</v>
      </c>
      <c r="I16" s="8">
        <v>1</v>
      </c>
      <c r="J16" s="5" t="b">
        <f t="shared" si="0"/>
        <v>0</v>
      </c>
      <c r="K16" s="15"/>
      <c r="L16" s="17"/>
      <c r="M16" s="7"/>
    </row>
    <row r="17" spans="1:13" s="14" customFormat="1" ht="27.75" customHeight="1" x14ac:dyDescent="0.25">
      <c r="A17" s="120"/>
      <c r="B17" s="120"/>
      <c r="C17" s="133"/>
      <c r="D17" s="142"/>
      <c r="E17" s="136"/>
      <c r="F17" s="125"/>
      <c r="G17" s="120"/>
      <c r="H17" s="7" t="s">
        <v>117</v>
      </c>
      <c r="I17" s="8">
        <v>2</v>
      </c>
      <c r="J17" s="5" t="b">
        <f t="shared" si="0"/>
        <v>0</v>
      </c>
      <c r="K17" s="15"/>
      <c r="L17" s="17"/>
      <c r="M17" s="7"/>
    </row>
    <row r="18" spans="1:13" s="14" customFormat="1" ht="27.75" customHeight="1" x14ac:dyDescent="0.25">
      <c r="A18" s="120"/>
      <c r="B18" s="120"/>
      <c r="C18" s="133"/>
      <c r="D18" s="142"/>
      <c r="E18" s="136"/>
      <c r="F18" s="125"/>
      <c r="G18" s="120"/>
      <c r="H18" s="7" t="s">
        <v>118</v>
      </c>
      <c r="I18" s="8">
        <v>3</v>
      </c>
      <c r="J18" s="5" t="b">
        <f t="shared" si="0"/>
        <v>1</v>
      </c>
      <c r="K18" s="8">
        <v>3</v>
      </c>
      <c r="L18" s="17" t="s">
        <v>422</v>
      </c>
      <c r="M18" s="7" t="s">
        <v>466</v>
      </c>
    </row>
    <row r="19" spans="1:13" s="14" customFormat="1" ht="104.25" customHeight="1" x14ac:dyDescent="0.25">
      <c r="A19" s="121"/>
      <c r="B19" s="121"/>
      <c r="C19" s="134"/>
      <c r="D19" s="143"/>
      <c r="E19" s="137"/>
      <c r="F19" s="126"/>
      <c r="G19" s="121"/>
      <c r="H19" s="10" t="s">
        <v>124</v>
      </c>
      <c r="I19" s="11" t="s">
        <v>108</v>
      </c>
      <c r="J19" s="5" t="b">
        <f t="shared" si="0"/>
        <v>0</v>
      </c>
      <c r="K19" s="16"/>
      <c r="L19" s="21"/>
      <c r="M19" s="10"/>
    </row>
    <row r="20" spans="1:13" s="14" customFormat="1" ht="25.5" x14ac:dyDescent="0.25">
      <c r="A20" s="119" t="s">
        <v>109</v>
      </c>
      <c r="B20" s="119" t="s">
        <v>110</v>
      </c>
      <c r="C20" s="132" t="s">
        <v>125</v>
      </c>
      <c r="D20" s="141" t="s">
        <v>126</v>
      </c>
      <c r="E20" s="129" t="s">
        <v>127</v>
      </c>
      <c r="F20" s="123" t="s">
        <v>98</v>
      </c>
      <c r="G20" s="119" t="s">
        <v>99</v>
      </c>
      <c r="H20" s="4" t="s">
        <v>128</v>
      </c>
      <c r="I20" s="5">
        <v>0</v>
      </c>
      <c r="J20" s="5" t="b">
        <f t="shared" si="0"/>
        <v>0</v>
      </c>
      <c r="K20" s="13"/>
      <c r="L20" s="20"/>
      <c r="M20" s="4"/>
    </row>
    <row r="21" spans="1:13" s="14" customFormat="1" ht="25.5" x14ac:dyDescent="0.25">
      <c r="A21" s="120"/>
      <c r="B21" s="120"/>
      <c r="C21" s="133"/>
      <c r="D21" s="142"/>
      <c r="E21" s="130"/>
      <c r="F21" s="125"/>
      <c r="G21" s="120"/>
      <c r="H21" s="7" t="s">
        <v>129</v>
      </c>
      <c r="I21" s="8">
        <v>1</v>
      </c>
      <c r="J21" s="5" t="b">
        <f t="shared" si="0"/>
        <v>0</v>
      </c>
      <c r="K21" s="15"/>
      <c r="L21" s="17"/>
      <c r="M21" s="7"/>
    </row>
    <row r="22" spans="1:13" s="14" customFormat="1" ht="25.5" x14ac:dyDescent="0.25">
      <c r="A22" s="120"/>
      <c r="B22" s="120"/>
      <c r="C22" s="133"/>
      <c r="D22" s="142"/>
      <c r="E22" s="130"/>
      <c r="F22" s="125"/>
      <c r="G22" s="120"/>
      <c r="H22" s="7" t="s">
        <v>130</v>
      </c>
      <c r="I22" s="8">
        <v>2</v>
      </c>
      <c r="J22" s="5" t="b">
        <f t="shared" si="0"/>
        <v>0</v>
      </c>
      <c r="K22" s="15"/>
      <c r="L22" s="17"/>
      <c r="M22" s="7"/>
    </row>
    <row r="23" spans="1:13" s="14" customFormat="1" ht="25.5" x14ac:dyDescent="0.25">
      <c r="A23" s="120"/>
      <c r="B23" s="120"/>
      <c r="C23" s="133"/>
      <c r="D23" s="142"/>
      <c r="E23" s="130"/>
      <c r="F23" s="125"/>
      <c r="G23" s="120"/>
      <c r="H23" s="7" t="s">
        <v>131</v>
      </c>
      <c r="I23" s="8">
        <v>3</v>
      </c>
      <c r="J23" s="5" t="b">
        <f t="shared" si="0"/>
        <v>0</v>
      </c>
      <c r="K23" s="15"/>
      <c r="L23" s="17"/>
      <c r="M23" s="7"/>
    </row>
    <row r="24" spans="1:13" s="14" customFormat="1" x14ac:dyDescent="0.25">
      <c r="A24" s="121"/>
      <c r="B24" s="121"/>
      <c r="C24" s="134"/>
      <c r="D24" s="143"/>
      <c r="E24" s="131"/>
      <c r="F24" s="126"/>
      <c r="G24" s="121"/>
      <c r="H24" s="10" t="s">
        <v>132</v>
      </c>
      <c r="I24" s="11" t="s">
        <v>108</v>
      </c>
      <c r="J24" s="5" t="b">
        <f t="shared" si="0"/>
        <v>1</v>
      </c>
      <c r="K24" s="16" t="s">
        <v>108</v>
      </c>
      <c r="L24" s="21" t="s">
        <v>422</v>
      </c>
      <c r="M24" s="10" t="s">
        <v>464</v>
      </c>
    </row>
    <row r="25" spans="1:13" s="14" customFormat="1" ht="25.5" x14ac:dyDescent="0.25">
      <c r="A25" s="119" t="s">
        <v>109</v>
      </c>
      <c r="B25" s="119" t="s">
        <v>110</v>
      </c>
      <c r="C25" s="132" t="s">
        <v>133</v>
      </c>
      <c r="D25" s="141" t="s">
        <v>134</v>
      </c>
      <c r="E25" s="129" t="s">
        <v>135</v>
      </c>
      <c r="F25" s="123" t="s">
        <v>98</v>
      </c>
      <c r="G25" s="119" t="s">
        <v>99</v>
      </c>
      <c r="H25" s="4" t="s">
        <v>136</v>
      </c>
      <c r="I25" s="5">
        <v>0</v>
      </c>
      <c r="J25" s="5" t="b">
        <f t="shared" si="0"/>
        <v>0</v>
      </c>
      <c r="K25" s="13"/>
      <c r="L25" s="20"/>
      <c r="M25" s="4"/>
    </row>
    <row r="26" spans="1:13" s="14" customFormat="1" ht="25.5" x14ac:dyDescent="0.25">
      <c r="A26" s="120"/>
      <c r="B26" s="120"/>
      <c r="C26" s="133"/>
      <c r="D26" s="142"/>
      <c r="E26" s="130"/>
      <c r="F26" s="125"/>
      <c r="G26" s="120"/>
      <c r="H26" s="7" t="s">
        <v>129</v>
      </c>
      <c r="I26" s="8">
        <v>1</v>
      </c>
      <c r="J26" s="5" t="b">
        <f t="shared" si="0"/>
        <v>0</v>
      </c>
      <c r="K26" s="15"/>
      <c r="L26" s="17"/>
      <c r="M26" s="17"/>
    </row>
    <row r="27" spans="1:13" s="14" customFormat="1" ht="25.5" x14ac:dyDescent="0.25">
      <c r="A27" s="120"/>
      <c r="B27" s="120"/>
      <c r="C27" s="133"/>
      <c r="D27" s="142"/>
      <c r="E27" s="130"/>
      <c r="F27" s="125"/>
      <c r="G27" s="120"/>
      <c r="H27" s="7" t="s">
        <v>130</v>
      </c>
      <c r="I27" s="8">
        <v>2</v>
      </c>
      <c r="J27" s="5" t="b">
        <f t="shared" si="0"/>
        <v>0</v>
      </c>
      <c r="K27" s="15"/>
      <c r="L27" s="17"/>
      <c r="M27" s="17"/>
    </row>
    <row r="28" spans="1:13" s="14" customFormat="1" ht="38.25" x14ac:dyDescent="0.25">
      <c r="A28" s="120"/>
      <c r="B28" s="120"/>
      <c r="C28" s="133"/>
      <c r="D28" s="142"/>
      <c r="E28" s="130"/>
      <c r="F28" s="125"/>
      <c r="G28" s="120"/>
      <c r="H28" s="7" t="s">
        <v>131</v>
      </c>
      <c r="I28" s="8">
        <v>3</v>
      </c>
      <c r="J28" s="5" t="b">
        <f t="shared" si="0"/>
        <v>1</v>
      </c>
      <c r="K28" s="15">
        <v>3</v>
      </c>
      <c r="L28" s="17" t="s">
        <v>423</v>
      </c>
      <c r="M28" s="7" t="s">
        <v>470</v>
      </c>
    </row>
    <row r="29" spans="1:13" s="14" customFormat="1" x14ac:dyDescent="0.25">
      <c r="A29" s="121"/>
      <c r="B29" s="121"/>
      <c r="C29" s="134"/>
      <c r="D29" s="143"/>
      <c r="E29" s="131"/>
      <c r="F29" s="126"/>
      <c r="G29" s="121"/>
      <c r="H29" s="10" t="s">
        <v>132</v>
      </c>
      <c r="I29" s="11" t="s">
        <v>108</v>
      </c>
      <c r="J29" s="5" t="b">
        <f t="shared" si="0"/>
        <v>0</v>
      </c>
      <c r="K29" s="16"/>
      <c r="L29" s="21"/>
      <c r="M29" s="10"/>
    </row>
    <row r="30" spans="1:13" s="14" customFormat="1" x14ac:dyDescent="0.25">
      <c r="A30" s="119" t="s">
        <v>109</v>
      </c>
      <c r="B30" s="119" t="s">
        <v>110</v>
      </c>
      <c r="C30" s="132" t="s">
        <v>137</v>
      </c>
      <c r="D30" s="141" t="s">
        <v>138</v>
      </c>
      <c r="E30" s="129" t="s">
        <v>139</v>
      </c>
      <c r="F30" s="123" t="s">
        <v>98</v>
      </c>
      <c r="G30" s="119" t="s">
        <v>99</v>
      </c>
      <c r="H30" s="4" t="s">
        <v>140</v>
      </c>
      <c r="I30" s="5">
        <v>0</v>
      </c>
      <c r="J30" s="5" t="b">
        <f t="shared" si="0"/>
        <v>0</v>
      </c>
      <c r="K30" s="13"/>
      <c r="L30" s="20"/>
      <c r="M30" s="4"/>
    </row>
    <row r="31" spans="1:13" s="14" customFormat="1" ht="25.5" x14ac:dyDescent="0.25">
      <c r="A31" s="120"/>
      <c r="B31" s="120"/>
      <c r="C31" s="133"/>
      <c r="D31" s="142"/>
      <c r="E31" s="130"/>
      <c r="F31" s="125"/>
      <c r="G31" s="120"/>
      <c r="H31" s="7" t="s">
        <v>141</v>
      </c>
      <c r="I31" s="8">
        <v>1</v>
      </c>
      <c r="J31" s="5" t="b">
        <f t="shared" si="0"/>
        <v>0</v>
      </c>
      <c r="K31" s="15"/>
      <c r="L31" s="17"/>
      <c r="M31" s="7"/>
    </row>
    <row r="32" spans="1:13" s="14" customFormat="1" ht="25.5" x14ac:dyDescent="0.25">
      <c r="A32" s="120"/>
      <c r="B32" s="120"/>
      <c r="C32" s="133"/>
      <c r="D32" s="142"/>
      <c r="E32" s="130"/>
      <c r="F32" s="125"/>
      <c r="G32" s="120"/>
      <c r="H32" s="7" t="s">
        <v>142</v>
      </c>
      <c r="I32" s="8">
        <v>2</v>
      </c>
      <c r="J32" s="5" t="b">
        <f t="shared" si="0"/>
        <v>0</v>
      </c>
      <c r="K32" s="8"/>
      <c r="L32" s="17"/>
      <c r="M32" s="7"/>
    </row>
    <row r="33" spans="1:13" s="14" customFormat="1" x14ac:dyDescent="0.25">
      <c r="A33" s="121"/>
      <c r="B33" s="121"/>
      <c r="C33" s="134"/>
      <c r="D33" s="143"/>
      <c r="E33" s="131"/>
      <c r="F33" s="126"/>
      <c r="G33" s="121"/>
      <c r="H33" s="10" t="s">
        <v>143</v>
      </c>
      <c r="I33" s="18">
        <v>3</v>
      </c>
      <c r="J33" s="5" t="b">
        <f t="shared" si="0"/>
        <v>1</v>
      </c>
      <c r="K33" s="19">
        <v>3</v>
      </c>
      <c r="L33" s="18" t="s">
        <v>423</v>
      </c>
      <c r="M33" s="79"/>
    </row>
    <row r="34" spans="1:13" s="14" customFormat="1" x14ac:dyDescent="0.25">
      <c r="A34" s="119" t="s">
        <v>109</v>
      </c>
      <c r="B34" s="119" t="s">
        <v>110</v>
      </c>
      <c r="C34" s="132" t="s">
        <v>144</v>
      </c>
      <c r="D34" s="141" t="s">
        <v>145</v>
      </c>
      <c r="E34" s="129" t="s">
        <v>146</v>
      </c>
      <c r="F34" s="123" t="s">
        <v>98</v>
      </c>
      <c r="G34" s="119" t="s">
        <v>147</v>
      </c>
      <c r="H34" s="4" t="s">
        <v>148</v>
      </c>
      <c r="I34" s="5">
        <v>0</v>
      </c>
      <c r="J34" s="5" t="b">
        <f t="shared" si="0"/>
        <v>0</v>
      </c>
      <c r="K34" s="13"/>
      <c r="L34" s="20"/>
      <c r="M34" s="80"/>
    </row>
    <row r="35" spans="1:13" s="14" customFormat="1" ht="25.5" x14ac:dyDescent="0.25">
      <c r="A35" s="120"/>
      <c r="B35" s="120"/>
      <c r="C35" s="133"/>
      <c r="D35" s="142"/>
      <c r="E35" s="130"/>
      <c r="F35" s="125"/>
      <c r="G35" s="120"/>
      <c r="H35" s="7" t="s">
        <v>149</v>
      </c>
      <c r="I35" s="8">
        <v>1</v>
      </c>
      <c r="J35" s="5" t="b">
        <f t="shared" si="0"/>
        <v>0</v>
      </c>
      <c r="K35" s="15"/>
      <c r="L35" s="17"/>
      <c r="M35" s="81"/>
    </row>
    <row r="36" spans="1:13" s="14" customFormat="1" x14ac:dyDescent="0.25">
      <c r="A36" s="120"/>
      <c r="B36" s="120"/>
      <c r="C36" s="133"/>
      <c r="D36" s="142"/>
      <c r="E36" s="130"/>
      <c r="F36" s="125"/>
      <c r="G36" s="120"/>
      <c r="H36" s="7" t="s">
        <v>150</v>
      </c>
      <c r="I36" s="8">
        <v>2</v>
      </c>
      <c r="J36" s="5" t="b">
        <f t="shared" si="0"/>
        <v>0</v>
      </c>
      <c r="K36" s="15"/>
      <c r="L36" s="82"/>
      <c r="M36" s="81"/>
    </row>
    <row r="37" spans="1:13" s="14" customFormat="1" x14ac:dyDescent="0.25">
      <c r="A37" s="121"/>
      <c r="B37" s="121"/>
      <c r="C37" s="134"/>
      <c r="D37" s="143"/>
      <c r="E37" s="131"/>
      <c r="F37" s="126"/>
      <c r="G37" s="121"/>
      <c r="H37" s="10" t="s">
        <v>151</v>
      </c>
      <c r="I37" s="11">
        <v>3</v>
      </c>
      <c r="J37" s="5" t="b">
        <f t="shared" si="0"/>
        <v>0</v>
      </c>
      <c r="K37" s="16"/>
      <c r="L37" s="21"/>
      <c r="M37" s="81"/>
    </row>
    <row r="38" spans="1:13" s="35" customFormat="1" x14ac:dyDescent="0.25">
      <c r="A38" s="119" t="s">
        <v>109</v>
      </c>
      <c r="B38" s="119" t="s">
        <v>152</v>
      </c>
      <c r="C38" s="132" t="s">
        <v>153</v>
      </c>
      <c r="D38" s="141" t="s">
        <v>154</v>
      </c>
      <c r="E38" s="129" t="s">
        <v>155</v>
      </c>
      <c r="F38" s="144" t="s">
        <v>98</v>
      </c>
      <c r="G38" s="119" t="s">
        <v>99</v>
      </c>
      <c r="H38" s="4" t="s">
        <v>156</v>
      </c>
      <c r="I38" s="5">
        <v>0</v>
      </c>
      <c r="J38" s="5" t="b">
        <f t="shared" si="0"/>
        <v>0</v>
      </c>
      <c r="K38" s="13"/>
      <c r="L38" s="20"/>
      <c r="M38" s="4"/>
    </row>
    <row r="39" spans="1:13" s="35" customFormat="1" ht="38.25" x14ac:dyDescent="0.25">
      <c r="A39" s="120"/>
      <c r="B39" s="120"/>
      <c r="C39" s="133"/>
      <c r="D39" s="142"/>
      <c r="E39" s="130"/>
      <c r="F39" s="145"/>
      <c r="G39" s="120"/>
      <c r="H39" s="7" t="s">
        <v>157</v>
      </c>
      <c r="I39" s="8">
        <v>1</v>
      </c>
      <c r="J39" s="5" t="b">
        <f t="shared" si="0"/>
        <v>0</v>
      </c>
      <c r="K39" s="15"/>
      <c r="L39" s="17"/>
      <c r="M39" s="7"/>
    </row>
    <row r="40" spans="1:13" s="35" customFormat="1" ht="25.5" x14ac:dyDescent="0.25">
      <c r="A40" s="120"/>
      <c r="B40" s="120"/>
      <c r="C40" s="133"/>
      <c r="D40" s="142"/>
      <c r="E40" s="130"/>
      <c r="F40" s="145"/>
      <c r="G40" s="120"/>
      <c r="H40" s="7" t="s">
        <v>158</v>
      </c>
      <c r="I40" s="8">
        <v>1</v>
      </c>
      <c r="J40" s="5" t="b">
        <f t="shared" si="0"/>
        <v>0</v>
      </c>
      <c r="K40" s="15"/>
      <c r="L40" s="17"/>
      <c r="M40" s="7"/>
    </row>
    <row r="41" spans="1:13" s="35" customFormat="1" ht="25.5" x14ac:dyDescent="0.25">
      <c r="A41" s="120"/>
      <c r="B41" s="120"/>
      <c r="C41" s="133"/>
      <c r="D41" s="142"/>
      <c r="E41" s="130"/>
      <c r="F41" s="145"/>
      <c r="G41" s="120"/>
      <c r="H41" s="7" t="s">
        <v>159</v>
      </c>
      <c r="I41" s="8">
        <v>2</v>
      </c>
      <c r="J41" s="5" t="b">
        <f t="shared" si="0"/>
        <v>0</v>
      </c>
      <c r="K41" s="15"/>
      <c r="L41" s="17"/>
      <c r="M41" s="7"/>
    </row>
    <row r="42" spans="1:13" s="35" customFormat="1" ht="38.25" x14ac:dyDescent="0.25">
      <c r="A42" s="121"/>
      <c r="B42" s="121"/>
      <c r="C42" s="134"/>
      <c r="D42" s="143"/>
      <c r="E42" s="131"/>
      <c r="F42" s="146"/>
      <c r="G42" s="121"/>
      <c r="H42" s="10" t="s">
        <v>160</v>
      </c>
      <c r="I42" s="11">
        <v>3</v>
      </c>
      <c r="J42" s="5" t="b">
        <f t="shared" si="0"/>
        <v>1</v>
      </c>
      <c r="K42" s="11">
        <v>3</v>
      </c>
      <c r="L42" s="21" t="s">
        <v>9</v>
      </c>
      <c r="M42" s="10" t="s">
        <v>424</v>
      </c>
    </row>
    <row r="43" spans="1:13" s="35" customFormat="1" x14ac:dyDescent="0.25">
      <c r="A43" s="119" t="s">
        <v>109</v>
      </c>
      <c r="B43" s="119" t="s">
        <v>152</v>
      </c>
      <c r="C43" s="132" t="s">
        <v>161</v>
      </c>
      <c r="D43" s="141" t="s">
        <v>162</v>
      </c>
      <c r="E43" s="129" t="s">
        <v>163</v>
      </c>
      <c r="F43" s="123" t="s">
        <v>98</v>
      </c>
      <c r="G43" s="119" t="s">
        <v>99</v>
      </c>
      <c r="H43" s="4" t="s">
        <v>164</v>
      </c>
      <c r="I43" s="5">
        <v>0</v>
      </c>
      <c r="J43" s="5" t="b">
        <f t="shared" si="0"/>
        <v>0</v>
      </c>
      <c r="K43" s="5"/>
      <c r="L43" s="20"/>
      <c r="M43" s="4"/>
    </row>
    <row r="44" spans="1:13" s="35" customFormat="1" ht="25.5" x14ac:dyDescent="0.25">
      <c r="A44" s="120"/>
      <c r="B44" s="120"/>
      <c r="C44" s="133"/>
      <c r="D44" s="142"/>
      <c r="E44" s="130"/>
      <c r="F44" s="125"/>
      <c r="G44" s="120"/>
      <c r="H44" s="7" t="s">
        <v>165</v>
      </c>
      <c r="I44" s="8">
        <v>1</v>
      </c>
      <c r="J44" s="5" t="b">
        <f t="shared" si="0"/>
        <v>0</v>
      </c>
      <c r="K44" s="15"/>
      <c r="L44" s="17"/>
      <c r="M44" s="7"/>
    </row>
    <row r="45" spans="1:13" s="35" customFormat="1" ht="25.5" x14ac:dyDescent="0.25">
      <c r="A45" s="120"/>
      <c r="B45" s="120"/>
      <c r="C45" s="133"/>
      <c r="D45" s="142"/>
      <c r="E45" s="130"/>
      <c r="F45" s="125"/>
      <c r="G45" s="120"/>
      <c r="H45" s="7" t="s">
        <v>166</v>
      </c>
      <c r="I45" s="8">
        <v>2</v>
      </c>
      <c r="J45" s="5" t="b">
        <f t="shared" si="0"/>
        <v>0</v>
      </c>
      <c r="K45" s="15"/>
      <c r="L45" s="17"/>
      <c r="M45" s="7"/>
    </row>
    <row r="46" spans="1:13" s="35" customFormat="1" ht="25.5" x14ac:dyDescent="0.25">
      <c r="A46" s="121"/>
      <c r="B46" s="121"/>
      <c r="C46" s="134"/>
      <c r="D46" s="143"/>
      <c r="E46" s="131"/>
      <c r="F46" s="126"/>
      <c r="G46" s="121"/>
      <c r="H46" s="10" t="s">
        <v>167</v>
      </c>
      <c r="I46" s="11">
        <v>3</v>
      </c>
      <c r="J46" s="5" t="b">
        <f t="shared" si="0"/>
        <v>1</v>
      </c>
      <c r="K46" s="16">
        <v>3</v>
      </c>
      <c r="L46" s="21" t="s">
        <v>9</v>
      </c>
      <c r="M46" s="10"/>
    </row>
    <row r="47" spans="1:13" s="35" customFormat="1" ht="25.5" customHeight="1" x14ac:dyDescent="0.25">
      <c r="A47" s="119" t="s">
        <v>109</v>
      </c>
      <c r="B47" s="119" t="s">
        <v>152</v>
      </c>
      <c r="C47" s="132" t="s">
        <v>168</v>
      </c>
      <c r="D47" s="138" t="s">
        <v>169</v>
      </c>
      <c r="E47" s="135" t="s">
        <v>170</v>
      </c>
      <c r="F47" s="119" t="s">
        <v>171</v>
      </c>
      <c r="G47" s="119" t="s">
        <v>99</v>
      </c>
      <c r="H47" s="135" t="s">
        <v>172</v>
      </c>
      <c r="I47" s="40" t="s">
        <v>108</v>
      </c>
      <c r="J47" s="5" t="b">
        <f t="shared" si="0"/>
        <v>1</v>
      </c>
      <c r="K47" s="38" t="s">
        <v>50</v>
      </c>
      <c r="L47" s="40" t="s">
        <v>9</v>
      </c>
      <c r="M47" s="42" t="s">
        <v>467</v>
      </c>
    </row>
    <row r="48" spans="1:13" s="35" customFormat="1" x14ac:dyDescent="0.25">
      <c r="A48" s="120"/>
      <c r="B48" s="120"/>
      <c r="C48" s="133"/>
      <c r="D48" s="139"/>
      <c r="E48" s="136"/>
      <c r="F48" s="120"/>
      <c r="G48" s="120"/>
      <c r="H48" s="190"/>
      <c r="I48" s="51" t="s">
        <v>108</v>
      </c>
      <c r="J48" s="5" t="b">
        <f t="shared" si="0"/>
        <v>0</v>
      </c>
      <c r="K48" s="43"/>
      <c r="L48" s="51"/>
      <c r="M48" s="45"/>
    </row>
    <row r="49" spans="1:13" s="35" customFormat="1" x14ac:dyDescent="0.25">
      <c r="A49" s="120"/>
      <c r="B49" s="120"/>
      <c r="C49" s="133"/>
      <c r="D49" s="139"/>
      <c r="E49" s="136"/>
      <c r="F49" s="120"/>
      <c r="G49" s="120"/>
      <c r="H49" s="190"/>
      <c r="I49" s="51" t="s">
        <v>108</v>
      </c>
      <c r="J49" s="5" t="b">
        <f t="shared" si="0"/>
        <v>0</v>
      </c>
      <c r="K49" s="43"/>
      <c r="L49" s="51"/>
      <c r="M49" s="45"/>
    </row>
    <row r="50" spans="1:13" s="35" customFormat="1" x14ac:dyDescent="0.25">
      <c r="A50" s="120"/>
      <c r="B50" s="120"/>
      <c r="C50" s="133"/>
      <c r="D50" s="139"/>
      <c r="E50" s="136"/>
      <c r="F50" s="120"/>
      <c r="G50" s="120"/>
      <c r="H50" s="190"/>
      <c r="I50" s="51" t="s">
        <v>108</v>
      </c>
      <c r="J50" s="5" t="b">
        <f t="shared" si="0"/>
        <v>0</v>
      </c>
      <c r="K50" s="43"/>
      <c r="L50" s="51"/>
      <c r="M50" s="45"/>
    </row>
    <row r="51" spans="1:13" s="35" customFormat="1" ht="90" customHeight="1" x14ac:dyDescent="0.25">
      <c r="A51" s="121"/>
      <c r="B51" s="121"/>
      <c r="C51" s="134"/>
      <c r="D51" s="140"/>
      <c r="E51" s="137"/>
      <c r="F51" s="121"/>
      <c r="G51" s="121"/>
      <c r="H51" s="137"/>
      <c r="I51" s="40" t="s">
        <v>108</v>
      </c>
      <c r="J51" s="5" t="b">
        <f t="shared" si="0"/>
        <v>0</v>
      </c>
      <c r="K51" s="38"/>
      <c r="L51" s="40"/>
      <c r="M51" s="42"/>
    </row>
    <row r="52" spans="1:13" s="35" customFormat="1" ht="25.5" x14ac:dyDescent="0.25">
      <c r="A52" s="119" t="s">
        <v>109</v>
      </c>
      <c r="B52" s="119" t="s">
        <v>152</v>
      </c>
      <c r="C52" s="132">
        <v>4</v>
      </c>
      <c r="D52" s="141" t="s">
        <v>173</v>
      </c>
      <c r="E52" s="129" t="s">
        <v>174</v>
      </c>
      <c r="F52" s="123" t="s">
        <v>98</v>
      </c>
      <c r="G52" s="119" t="s">
        <v>99</v>
      </c>
      <c r="H52" s="66" t="s">
        <v>175</v>
      </c>
      <c r="I52" s="5">
        <v>0</v>
      </c>
      <c r="J52" s="5" t="b">
        <f t="shared" si="0"/>
        <v>0</v>
      </c>
      <c r="K52" s="5"/>
      <c r="L52" s="20"/>
      <c r="M52" s="4"/>
    </row>
    <row r="53" spans="1:13" s="35" customFormat="1" ht="25.5" x14ac:dyDescent="0.25">
      <c r="A53" s="120"/>
      <c r="B53" s="120"/>
      <c r="C53" s="133"/>
      <c r="D53" s="139"/>
      <c r="E53" s="136"/>
      <c r="F53" s="120"/>
      <c r="G53" s="120"/>
      <c r="H53" s="7" t="s">
        <v>176</v>
      </c>
      <c r="I53" s="38">
        <v>2</v>
      </c>
      <c r="J53" s="5" t="b">
        <f t="shared" si="0"/>
        <v>0</v>
      </c>
      <c r="K53" s="38"/>
      <c r="L53" s="40"/>
      <c r="M53" s="42"/>
    </row>
    <row r="54" spans="1:13" s="35" customFormat="1" ht="38.25" x14ac:dyDescent="0.25">
      <c r="A54" s="121"/>
      <c r="B54" s="121"/>
      <c r="C54" s="134"/>
      <c r="D54" s="143"/>
      <c r="E54" s="131"/>
      <c r="F54" s="126"/>
      <c r="G54" s="121"/>
      <c r="H54" s="10" t="s">
        <v>177</v>
      </c>
      <c r="I54" s="11">
        <v>3</v>
      </c>
      <c r="J54" s="5" t="b">
        <f t="shared" si="0"/>
        <v>1</v>
      </c>
      <c r="K54" s="11">
        <v>3</v>
      </c>
      <c r="L54" s="21" t="s">
        <v>425</v>
      </c>
      <c r="M54" s="10" t="s">
        <v>426</v>
      </c>
    </row>
    <row r="55" spans="1:13" x14ac:dyDescent="0.25">
      <c r="A55" s="119" t="s">
        <v>109</v>
      </c>
      <c r="B55" s="119" t="s">
        <v>178</v>
      </c>
      <c r="C55" s="132" t="s">
        <v>179</v>
      </c>
      <c r="D55" s="141" t="s">
        <v>180</v>
      </c>
      <c r="E55" s="129" t="s">
        <v>181</v>
      </c>
      <c r="F55" s="123" t="s">
        <v>182</v>
      </c>
      <c r="G55" s="119" t="s">
        <v>99</v>
      </c>
      <c r="H55" s="4" t="s">
        <v>183</v>
      </c>
      <c r="I55" s="5">
        <v>0</v>
      </c>
      <c r="J55" s="5" t="b">
        <f t="shared" si="0"/>
        <v>0</v>
      </c>
      <c r="K55" s="13"/>
      <c r="L55" s="20"/>
      <c r="M55" s="4"/>
    </row>
    <row r="56" spans="1:13" ht="38.25" x14ac:dyDescent="0.25">
      <c r="A56" s="120"/>
      <c r="B56" s="120"/>
      <c r="C56" s="133"/>
      <c r="D56" s="142"/>
      <c r="E56" s="130"/>
      <c r="F56" s="125"/>
      <c r="G56" s="120"/>
      <c r="H56" s="7" t="s">
        <v>184</v>
      </c>
      <c r="I56" s="8">
        <v>1</v>
      </c>
      <c r="J56" s="5" t="b">
        <f t="shared" si="0"/>
        <v>0</v>
      </c>
      <c r="K56" s="15"/>
      <c r="L56" s="17"/>
      <c r="M56" s="7"/>
    </row>
    <row r="57" spans="1:13" ht="25.5" x14ac:dyDescent="0.25">
      <c r="A57" s="120"/>
      <c r="B57" s="120"/>
      <c r="C57" s="133"/>
      <c r="D57" s="142"/>
      <c r="E57" s="130"/>
      <c r="F57" s="125"/>
      <c r="G57" s="120"/>
      <c r="H57" s="7" t="s">
        <v>185</v>
      </c>
      <c r="I57" s="8">
        <v>1</v>
      </c>
      <c r="J57" s="5" t="b">
        <f t="shared" si="0"/>
        <v>0</v>
      </c>
      <c r="K57" s="15"/>
      <c r="L57" s="17"/>
      <c r="M57" s="7"/>
    </row>
    <row r="58" spans="1:13" ht="25.5" x14ac:dyDescent="0.25">
      <c r="A58" s="120"/>
      <c r="B58" s="120"/>
      <c r="C58" s="133"/>
      <c r="D58" s="142"/>
      <c r="E58" s="130"/>
      <c r="F58" s="125"/>
      <c r="G58" s="120"/>
      <c r="H58" s="7" t="s">
        <v>186</v>
      </c>
      <c r="I58" s="8">
        <v>2</v>
      </c>
      <c r="J58" s="5" t="b">
        <f t="shared" si="0"/>
        <v>0</v>
      </c>
      <c r="K58" s="8"/>
      <c r="L58" s="17"/>
      <c r="M58" s="7"/>
    </row>
    <row r="59" spans="1:13" x14ac:dyDescent="0.25">
      <c r="A59" s="121"/>
      <c r="B59" s="121"/>
      <c r="C59" s="134"/>
      <c r="D59" s="143"/>
      <c r="E59" s="131"/>
      <c r="F59" s="126"/>
      <c r="G59" s="121"/>
      <c r="H59" s="10" t="s">
        <v>187</v>
      </c>
      <c r="I59" s="11">
        <v>3</v>
      </c>
      <c r="J59" s="5" t="b">
        <f t="shared" si="0"/>
        <v>1</v>
      </c>
      <c r="K59" s="16">
        <v>3</v>
      </c>
      <c r="L59" s="21" t="s">
        <v>9</v>
      </c>
      <c r="M59" s="10"/>
    </row>
    <row r="60" spans="1:13" ht="26.25" customHeight="1" x14ac:dyDescent="0.25">
      <c r="A60" s="119" t="s">
        <v>109</v>
      </c>
      <c r="B60" s="119" t="s">
        <v>178</v>
      </c>
      <c r="C60" s="132" t="s">
        <v>188</v>
      </c>
      <c r="D60" s="141" t="s">
        <v>189</v>
      </c>
      <c r="E60" s="129" t="s">
        <v>190</v>
      </c>
      <c r="F60" s="123" t="s">
        <v>98</v>
      </c>
      <c r="G60" s="119" t="s">
        <v>99</v>
      </c>
      <c r="H60" s="4" t="s">
        <v>191</v>
      </c>
      <c r="I60" s="5">
        <v>0</v>
      </c>
      <c r="J60" s="5" t="b">
        <f t="shared" si="0"/>
        <v>0</v>
      </c>
      <c r="K60" s="13"/>
      <c r="L60" s="20"/>
      <c r="M60" s="4"/>
    </row>
    <row r="61" spans="1:13" ht="55.5" customHeight="1" x14ac:dyDescent="0.25">
      <c r="A61" s="120"/>
      <c r="B61" s="120"/>
      <c r="C61" s="133"/>
      <c r="D61" s="142"/>
      <c r="E61" s="130"/>
      <c r="F61" s="125"/>
      <c r="G61" s="120"/>
      <c r="H61" s="7" t="s">
        <v>192</v>
      </c>
      <c r="I61" s="8">
        <v>1</v>
      </c>
      <c r="J61" s="5" t="b">
        <f t="shared" si="0"/>
        <v>0</v>
      </c>
      <c r="K61" s="8"/>
      <c r="L61" s="17"/>
      <c r="M61" s="7"/>
    </row>
    <row r="62" spans="1:13" ht="38.25" x14ac:dyDescent="0.25">
      <c r="A62" s="120"/>
      <c r="B62" s="120"/>
      <c r="C62" s="133"/>
      <c r="D62" s="142"/>
      <c r="E62" s="130"/>
      <c r="F62" s="125"/>
      <c r="G62" s="120"/>
      <c r="H62" s="7" t="s">
        <v>193</v>
      </c>
      <c r="I62" s="8">
        <v>2</v>
      </c>
      <c r="J62" s="5" t="b">
        <f t="shared" si="0"/>
        <v>0</v>
      </c>
      <c r="K62" s="15"/>
      <c r="L62" s="17"/>
      <c r="M62" s="7"/>
    </row>
    <row r="63" spans="1:13" ht="51" customHeight="1" x14ac:dyDescent="0.25">
      <c r="A63" s="121"/>
      <c r="B63" s="121"/>
      <c r="C63" s="134"/>
      <c r="D63" s="143"/>
      <c r="E63" s="131"/>
      <c r="F63" s="126"/>
      <c r="G63" s="121"/>
      <c r="H63" s="10" t="s">
        <v>194</v>
      </c>
      <c r="I63" s="11">
        <v>3</v>
      </c>
      <c r="J63" s="5" t="b">
        <f t="shared" si="0"/>
        <v>1</v>
      </c>
      <c r="K63" s="11">
        <v>3</v>
      </c>
      <c r="L63" s="21" t="s">
        <v>9</v>
      </c>
      <c r="M63" s="10"/>
    </row>
    <row r="64" spans="1:13" x14ac:dyDescent="0.25">
      <c r="A64" s="119" t="s">
        <v>109</v>
      </c>
      <c r="B64" s="119" t="s">
        <v>178</v>
      </c>
      <c r="C64" s="132" t="s">
        <v>195</v>
      </c>
      <c r="D64" s="141" t="s">
        <v>196</v>
      </c>
      <c r="E64" s="129" t="s">
        <v>197</v>
      </c>
      <c r="F64" s="123" t="s">
        <v>182</v>
      </c>
      <c r="G64" s="119" t="s">
        <v>99</v>
      </c>
      <c r="H64" s="4" t="s">
        <v>198</v>
      </c>
      <c r="I64" s="5" t="s">
        <v>108</v>
      </c>
      <c r="J64" s="5" t="b">
        <f t="shared" si="0"/>
        <v>1</v>
      </c>
      <c r="K64" s="5" t="s">
        <v>108</v>
      </c>
      <c r="L64" s="20" t="s">
        <v>425</v>
      </c>
      <c r="M64" s="4"/>
    </row>
    <row r="65" spans="1:13" x14ac:dyDescent="0.25">
      <c r="A65" s="120"/>
      <c r="B65" s="120"/>
      <c r="C65" s="133"/>
      <c r="D65" s="142"/>
      <c r="E65" s="130"/>
      <c r="F65" s="125"/>
      <c r="G65" s="120"/>
      <c r="H65" s="7" t="s">
        <v>199</v>
      </c>
      <c r="I65" s="8">
        <v>0</v>
      </c>
      <c r="J65" s="5" t="b">
        <f t="shared" si="0"/>
        <v>0</v>
      </c>
      <c r="K65" s="15"/>
      <c r="L65" s="17"/>
      <c r="M65" s="7"/>
    </row>
    <row r="66" spans="1:13" ht="27.75" customHeight="1" x14ac:dyDescent="0.25">
      <c r="A66" s="121"/>
      <c r="B66" s="121"/>
      <c r="C66" s="134"/>
      <c r="D66" s="143"/>
      <c r="E66" s="131"/>
      <c r="F66" s="126"/>
      <c r="G66" s="121"/>
      <c r="H66" s="10" t="s">
        <v>200</v>
      </c>
      <c r="I66" s="11">
        <v>3</v>
      </c>
      <c r="J66" s="5" t="b">
        <f t="shared" si="0"/>
        <v>0</v>
      </c>
      <c r="K66" s="16"/>
      <c r="L66" s="21"/>
      <c r="M66" s="10"/>
    </row>
    <row r="67" spans="1:13" x14ac:dyDescent="0.25">
      <c r="A67" s="119" t="s">
        <v>109</v>
      </c>
      <c r="B67" s="119" t="s">
        <v>178</v>
      </c>
      <c r="C67" s="132" t="s">
        <v>201</v>
      </c>
      <c r="D67" s="141" t="s">
        <v>202</v>
      </c>
      <c r="E67" s="129" t="s">
        <v>203</v>
      </c>
      <c r="F67" s="123" t="s">
        <v>182</v>
      </c>
      <c r="G67" s="119" t="s">
        <v>99</v>
      </c>
      <c r="H67" s="4" t="s">
        <v>198</v>
      </c>
      <c r="I67" s="5" t="s">
        <v>108</v>
      </c>
      <c r="J67" s="5" t="b">
        <f t="shared" ref="J67:J130" si="1">IF(K67&lt;&gt;"",TRUE,FALSE)</f>
        <v>0</v>
      </c>
      <c r="K67" s="5"/>
      <c r="L67" s="20"/>
      <c r="M67" s="4"/>
    </row>
    <row r="68" spans="1:13" x14ac:dyDescent="0.25">
      <c r="A68" s="120"/>
      <c r="B68" s="120"/>
      <c r="C68" s="133"/>
      <c r="D68" s="142"/>
      <c r="E68" s="130"/>
      <c r="F68" s="125"/>
      <c r="G68" s="120"/>
      <c r="H68" s="7" t="s">
        <v>199</v>
      </c>
      <c r="I68" s="8">
        <v>1</v>
      </c>
      <c r="J68" s="5" t="b">
        <f t="shared" si="1"/>
        <v>1</v>
      </c>
      <c r="K68" s="8">
        <v>1</v>
      </c>
      <c r="L68" s="17" t="s">
        <v>9</v>
      </c>
      <c r="M68" s="7"/>
    </row>
    <row r="69" spans="1:13" ht="39" customHeight="1" x14ac:dyDescent="0.25">
      <c r="A69" s="121"/>
      <c r="B69" s="121"/>
      <c r="C69" s="134"/>
      <c r="D69" s="143"/>
      <c r="E69" s="131"/>
      <c r="F69" s="126"/>
      <c r="G69" s="121"/>
      <c r="H69" s="10" t="s">
        <v>200</v>
      </c>
      <c r="I69" s="11">
        <v>3</v>
      </c>
      <c r="J69" s="5" t="b">
        <f t="shared" si="1"/>
        <v>0</v>
      </c>
      <c r="K69" s="11"/>
      <c r="L69" s="21"/>
      <c r="M69" s="10"/>
    </row>
    <row r="70" spans="1:13" ht="25.5" x14ac:dyDescent="0.25">
      <c r="A70" s="127" t="s">
        <v>109</v>
      </c>
      <c r="B70" s="127" t="s">
        <v>204</v>
      </c>
      <c r="C70" s="188" t="s">
        <v>205</v>
      </c>
      <c r="D70" s="141" t="s">
        <v>206</v>
      </c>
      <c r="E70" s="147" t="s">
        <v>207</v>
      </c>
      <c r="F70" s="123" t="s">
        <v>182</v>
      </c>
      <c r="G70" s="117" t="s">
        <v>99</v>
      </c>
      <c r="H70" s="4" t="s">
        <v>208</v>
      </c>
      <c r="I70" s="5" t="s">
        <v>108</v>
      </c>
      <c r="J70" s="5" t="b">
        <f t="shared" si="1"/>
        <v>0</v>
      </c>
      <c r="K70" s="5"/>
      <c r="L70" s="24"/>
      <c r="M70" s="22"/>
    </row>
    <row r="71" spans="1:13" ht="238.5" customHeight="1" x14ac:dyDescent="0.25">
      <c r="A71" s="128"/>
      <c r="B71" s="128"/>
      <c r="C71" s="189"/>
      <c r="D71" s="143"/>
      <c r="E71" s="148"/>
      <c r="F71" s="126"/>
      <c r="G71" s="122"/>
      <c r="H71" s="10" t="s">
        <v>209</v>
      </c>
      <c r="I71" s="11" t="s">
        <v>108</v>
      </c>
      <c r="J71" s="5" t="b">
        <f t="shared" si="1"/>
        <v>1</v>
      </c>
      <c r="K71" s="18" t="s">
        <v>427</v>
      </c>
      <c r="L71" s="18" t="s">
        <v>9</v>
      </c>
      <c r="M71" s="23" t="s">
        <v>429</v>
      </c>
    </row>
    <row r="72" spans="1:13" x14ac:dyDescent="0.25">
      <c r="A72" s="119" t="s">
        <v>109</v>
      </c>
      <c r="B72" s="119" t="s">
        <v>204</v>
      </c>
      <c r="C72" s="132" t="s">
        <v>210</v>
      </c>
      <c r="D72" s="141" t="s">
        <v>211</v>
      </c>
      <c r="E72" s="129" t="s">
        <v>212</v>
      </c>
      <c r="F72" s="123" t="s">
        <v>98</v>
      </c>
      <c r="G72" s="119" t="s">
        <v>99</v>
      </c>
      <c r="H72" s="4" t="s">
        <v>213</v>
      </c>
      <c r="I72" s="5">
        <v>0</v>
      </c>
      <c r="J72" s="5" t="b">
        <f t="shared" si="1"/>
        <v>0</v>
      </c>
      <c r="K72" s="37"/>
      <c r="L72" s="20"/>
      <c r="M72" s="4"/>
    </row>
    <row r="73" spans="1:13" ht="41.25" customHeight="1" x14ac:dyDescent="0.25">
      <c r="A73" s="120"/>
      <c r="B73" s="120"/>
      <c r="C73" s="133"/>
      <c r="D73" s="142"/>
      <c r="E73" s="130"/>
      <c r="F73" s="125"/>
      <c r="G73" s="120"/>
      <c r="H73" s="7" t="s">
        <v>214</v>
      </c>
      <c r="I73" s="8">
        <v>1</v>
      </c>
      <c r="J73" s="5" t="b">
        <f t="shared" si="1"/>
        <v>0</v>
      </c>
      <c r="K73" s="15"/>
      <c r="L73" s="17"/>
      <c r="M73" s="7"/>
    </row>
    <row r="74" spans="1:13" ht="46.5" customHeight="1" x14ac:dyDescent="0.25">
      <c r="A74" s="120"/>
      <c r="B74" s="120"/>
      <c r="C74" s="133"/>
      <c r="D74" s="142"/>
      <c r="E74" s="130"/>
      <c r="F74" s="125"/>
      <c r="G74" s="120"/>
      <c r="H74" s="7" t="s">
        <v>215</v>
      </c>
      <c r="I74" s="8">
        <v>2</v>
      </c>
      <c r="J74" s="5" t="b">
        <f t="shared" si="1"/>
        <v>0</v>
      </c>
      <c r="K74" s="8"/>
      <c r="L74" s="17"/>
      <c r="M74" s="7"/>
    </row>
    <row r="75" spans="1:13" ht="49.5" customHeight="1" x14ac:dyDescent="0.25">
      <c r="A75" s="121"/>
      <c r="B75" s="121"/>
      <c r="C75" s="134"/>
      <c r="D75" s="143"/>
      <c r="E75" s="131"/>
      <c r="F75" s="126"/>
      <c r="G75" s="121"/>
      <c r="H75" s="10" t="s">
        <v>216</v>
      </c>
      <c r="I75" s="11">
        <v>3</v>
      </c>
      <c r="J75" s="5" t="b">
        <f t="shared" si="1"/>
        <v>0</v>
      </c>
      <c r="K75" s="16"/>
      <c r="L75" s="21"/>
      <c r="M75" s="10"/>
    </row>
    <row r="76" spans="1:13" ht="21" customHeight="1" x14ac:dyDescent="0.25">
      <c r="A76" s="119" t="s">
        <v>109</v>
      </c>
      <c r="B76" s="119" t="s">
        <v>204</v>
      </c>
      <c r="C76" s="132" t="s">
        <v>217</v>
      </c>
      <c r="D76" s="141" t="s">
        <v>218</v>
      </c>
      <c r="E76" s="129" t="s">
        <v>219</v>
      </c>
      <c r="F76" s="123" t="s">
        <v>182</v>
      </c>
      <c r="G76" s="119" t="s">
        <v>99</v>
      </c>
      <c r="H76" s="4" t="s">
        <v>220</v>
      </c>
      <c r="I76" s="5" t="s">
        <v>108</v>
      </c>
      <c r="J76" s="5" t="b">
        <f t="shared" si="1"/>
        <v>0</v>
      </c>
      <c r="K76" s="13"/>
      <c r="L76" s="20"/>
      <c r="M76" s="4"/>
    </row>
    <row r="77" spans="1:13" ht="42" customHeight="1" x14ac:dyDescent="0.25">
      <c r="A77" s="120"/>
      <c r="B77" s="120"/>
      <c r="C77" s="133"/>
      <c r="D77" s="142"/>
      <c r="E77" s="130"/>
      <c r="F77" s="125"/>
      <c r="G77" s="120"/>
      <c r="H77" s="7" t="s">
        <v>221</v>
      </c>
      <c r="I77" s="8">
        <v>0</v>
      </c>
      <c r="J77" s="5" t="b">
        <f t="shared" si="1"/>
        <v>0</v>
      </c>
      <c r="K77" s="15"/>
      <c r="L77" s="17"/>
      <c r="M77" s="7"/>
    </row>
    <row r="78" spans="1:13" ht="38.25" customHeight="1" x14ac:dyDescent="0.25">
      <c r="A78" s="120"/>
      <c r="B78" s="120"/>
      <c r="C78" s="133"/>
      <c r="D78" s="142"/>
      <c r="E78" s="130"/>
      <c r="F78" s="125"/>
      <c r="G78" s="120"/>
      <c r="H78" s="7" t="s">
        <v>222</v>
      </c>
      <c r="I78" s="8">
        <v>0</v>
      </c>
      <c r="J78" s="5" t="b">
        <f t="shared" si="1"/>
        <v>0</v>
      </c>
      <c r="K78" s="8"/>
      <c r="L78" s="17"/>
      <c r="M78" s="7"/>
    </row>
    <row r="79" spans="1:13" ht="144.94999999999999" customHeight="1" x14ac:dyDescent="0.25">
      <c r="A79" s="121"/>
      <c r="B79" s="121"/>
      <c r="C79" s="134"/>
      <c r="D79" s="143"/>
      <c r="E79" s="131"/>
      <c r="F79" s="126"/>
      <c r="G79" s="121"/>
      <c r="H79" s="10" t="s">
        <v>200</v>
      </c>
      <c r="I79" s="11">
        <v>3</v>
      </c>
      <c r="J79" s="5" t="b">
        <f t="shared" si="1"/>
        <v>0</v>
      </c>
      <c r="K79" s="11"/>
      <c r="L79" s="21"/>
      <c r="M79" s="10"/>
    </row>
    <row r="80" spans="1:13" ht="25.5" x14ac:dyDescent="0.25">
      <c r="A80" s="117" t="s">
        <v>109</v>
      </c>
      <c r="B80" s="117" t="s">
        <v>204</v>
      </c>
      <c r="C80" s="184" t="s">
        <v>223</v>
      </c>
      <c r="D80" s="149" t="s">
        <v>224</v>
      </c>
      <c r="E80" s="147" t="s">
        <v>225</v>
      </c>
      <c r="F80" s="123" t="s">
        <v>98</v>
      </c>
      <c r="G80" s="117" t="s">
        <v>99</v>
      </c>
      <c r="H80" s="4" t="s">
        <v>226</v>
      </c>
      <c r="I80" s="24">
        <v>0</v>
      </c>
      <c r="J80" s="5" t="b">
        <f t="shared" si="1"/>
        <v>0</v>
      </c>
      <c r="K80" s="25"/>
      <c r="L80" s="24"/>
      <c r="M80" s="22"/>
    </row>
    <row r="81" spans="1:13" x14ac:dyDescent="0.25">
      <c r="A81" s="118"/>
      <c r="B81" s="118"/>
      <c r="C81" s="185"/>
      <c r="D81" s="150"/>
      <c r="E81" s="152"/>
      <c r="F81" s="125"/>
      <c r="G81" s="118"/>
      <c r="H81" s="7" t="s">
        <v>227</v>
      </c>
      <c r="I81" s="27">
        <v>1</v>
      </c>
      <c r="J81" s="5" t="b">
        <f t="shared" si="1"/>
        <v>0</v>
      </c>
      <c r="K81" s="28"/>
      <c r="L81" s="27"/>
      <c r="M81" s="26"/>
    </row>
    <row r="82" spans="1:13" ht="25.5" x14ac:dyDescent="0.25">
      <c r="A82" s="118"/>
      <c r="B82" s="118"/>
      <c r="C82" s="185"/>
      <c r="D82" s="150"/>
      <c r="E82" s="152"/>
      <c r="F82" s="125"/>
      <c r="G82" s="118"/>
      <c r="H82" s="7" t="s">
        <v>228</v>
      </c>
      <c r="I82" s="27">
        <v>2</v>
      </c>
      <c r="J82" s="5" t="b">
        <f t="shared" si="1"/>
        <v>0</v>
      </c>
      <c r="K82" s="27"/>
      <c r="L82" s="27"/>
      <c r="M82" s="26"/>
    </row>
    <row r="83" spans="1:13" ht="13.5" customHeight="1" x14ac:dyDescent="0.25">
      <c r="A83" s="122"/>
      <c r="B83" s="122"/>
      <c r="C83" s="186"/>
      <c r="D83" s="151"/>
      <c r="E83" s="148"/>
      <c r="F83" s="126"/>
      <c r="G83" s="122"/>
      <c r="H83" s="10" t="s">
        <v>229</v>
      </c>
      <c r="I83" s="18">
        <v>3</v>
      </c>
      <c r="J83" s="5" t="b">
        <f t="shared" si="1"/>
        <v>0</v>
      </c>
      <c r="K83" s="18"/>
      <c r="L83" s="18"/>
      <c r="M83" s="23"/>
    </row>
    <row r="84" spans="1:13" ht="64.5" customHeight="1" x14ac:dyDescent="0.25">
      <c r="A84" s="119" t="s">
        <v>230</v>
      </c>
      <c r="B84" s="119" t="s">
        <v>231</v>
      </c>
      <c r="C84" s="132">
        <v>7</v>
      </c>
      <c r="D84" s="141" t="s">
        <v>232</v>
      </c>
      <c r="E84" s="129" t="s">
        <v>233</v>
      </c>
      <c r="F84" s="123" t="s">
        <v>182</v>
      </c>
      <c r="G84" s="119"/>
      <c r="H84" s="4" t="s">
        <v>234</v>
      </c>
      <c r="I84" s="5">
        <v>3</v>
      </c>
      <c r="J84" s="5" t="b">
        <f t="shared" si="1"/>
        <v>1</v>
      </c>
      <c r="K84" s="13">
        <v>3</v>
      </c>
      <c r="L84" s="20" t="s">
        <v>428</v>
      </c>
      <c r="M84" s="4"/>
    </row>
    <row r="85" spans="1:13" ht="64.5" customHeight="1" x14ac:dyDescent="0.25">
      <c r="A85" s="120"/>
      <c r="B85" s="120"/>
      <c r="C85" s="133"/>
      <c r="D85" s="142"/>
      <c r="E85" s="130"/>
      <c r="F85" s="125"/>
      <c r="G85" s="120"/>
      <c r="H85" s="7" t="s">
        <v>235</v>
      </c>
      <c r="I85" s="8">
        <v>1</v>
      </c>
      <c r="J85" s="5" t="b">
        <f t="shared" si="1"/>
        <v>0</v>
      </c>
      <c r="K85" s="15"/>
      <c r="L85" s="17"/>
      <c r="M85" s="7"/>
    </row>
    <row r="86" spans="1:13" ht="31.5" customHeight="1" x14ac:dyDescent="0.25">
      <c r="A86" s="119" t="s">
        <v>230</v>
      </c>
      <c r="B86" s="119" t="s">
        <v>231</v>
      </c>
      <c r="C86" s="132" t="s">
        <v>236</v>
      </c>
      <c r="D86" s="141" t="s">
        <v>237</v>
      </c>
      <c r="E86" s="129" t="s">
        <v>238</v>
      </c>
      <c r="F86" s="123" t="s">
        <v>182</v>
      </c>
      <c r="G86" s="119"/>
      <c r="H86" s="4" t="s">
        <v>239</v>
      </c>
      <c r="I86" s="5" t="s">
        <v>108</v>
      </c>
      <c r="J86" s="5" t="b">
        <f t="shared" si="1"/>
        <v>0</v>
      </c>
      <c r="K86" s="5"/>
      <c r="L86" s="20"/>
      <c r="M86" s="4"/>
    </row>
    <row r="87" spans="1:13" ht="63.75" x14ac:dyDescent="0.25">
      <c r="A87" s="120"/>
      <c r="B87" s="120"/>
      <c r="C87" s="133"/>
      <c r="D87" s="153"/>
      <c r="E87" s="154"/>
      <c r="F87" s="124"/>
      <c r="G87" s="120"/>
      <c r="H87" s="52" t="s">
        <v>240</v>
      </c>
      <c r="I87" s="53">
        <v>0</v>
      </c>
      <c r="J87" s="5" t="b">
        <f t="shared" si="1"/>
        <v>1</v>
      </c>
      <c r="K87" s="53">
        <v>0</v>
      </c>
      <c r="L87" s="54" t="s">
        <v>423</v>
      </c>
      <c r="M87" s="52" t="s">
        <v>469</v>
      </c>
    </row>
    <row r="88" spans="1:13" ht="28.5" customHeight="1" x14ac:dyDescent="0.25">
      <c r="A88" s="120"/>
      <c r="B88" s="120"/>
      <c r="C88" s="133"/>
      <c r="D88" s="142"/>
      <c r="E88" s="130"/>
      <c r="F88" s="125"/>
      <c r="G88" s="120"/>
      <c r="H88" s="7" t="s">
        <v>241</v>
      </c>
      <c r="I88" s="8">
        <v>1</v>
      </c>
      <c r="J88" s="5" t="b">
        <f t="shared" si="1"/>
        <v>0</v>
      </c>
      <c r="K88" s="8"/>
      <c r="L88" s="17"/>
      <c r="M88" s="7"/>
    </row>
    <row r="89" spans="1:13" ht="38.25" customHeight="1" x14ac:dyDescent="0.25">
      <c r="A89" s="120"/>
      <c r="B89" s="120"/>
      <c r="C89" s="133"/>
      <c r="D89" s="142"/>
      <c r="E89" s="130"/>
      <c r="F89" s="125"/>
      <c r="G89" s="120"/>
      <c r="H89" s="7" t="s">
        <v>242</v>
      </c>
      <c r="I89" s="8">
        <v>2</v>
      </c>
      <c r="J89" s="5" t="b">
        <f t="shared" si="1"/>
        <v>0</v>
      </c>
      <c r="K89" s="8"/>
      <c r="L89" s="17"/>
      <c r="M89" s="7"/>
    </row>
    <row r="90" spans="1:13" ht="40.5" customHeight="1" x14ac:dyDescent="0.25">
      <c r="A90" s="121"/>
      <c r="B90" s="121"/>
      <c r="C90" s="134"/>
      <c r="D90" s="143"/>
      <c r="E90" s="131"/>
      <c r="F90" s="126"/>
      <c r="G90" s="121"/>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1</v>
      </c>
      <c r="K91" s="32" t="s">
        <v>430</v>
      </c>
      <c r="L91" s="30"/>
      <c r="M91" s="31"/>
    </row>
    <row r="92" spans="1:13" x14ac:dyDescent="0.25">
      <c r="A92" s="119" t="s">
        <v>230</v>
      </c>
      <c r="B92" s="119" t="s">
        <v>231</v>
      </c>
      <c r="C92" s="132">
        <v>9</v>
      </c>
      <c r="D92" s="141" t="s">
        <v>248</v>
      </c>
      <c r="E92" s="129" t="s">
        <v>249</v>
      </c>
      <c r="F92" s="123" t="s">
        <v>182</v>
      </c>
      <c r="G92" s="119"/>
      <c r="H92" s="4" t="s">
        <v>250</v>
      </c>
      <c r="I92" s="5">
        <v>0</v>
      </c>
      <c r="J92" s="5" t="b">
        <f t="shared" si="1"/>
        <v>0</v>
      </c>
      <c r="K92" s="13"/>
      <c r="L92" s="20"/>
      <c r="M92" s="4"/>
    </row>
    <row r="93" spans="1:13" ht="25.5" x14ac:dyDescent="0.25">
      <c r="A93" s="120"/>
      <c r="B93" s="120"/>
      <c r="C93" s="133"/>
      <c r="D93" s="142"/>
      <c r="E93" s="130"/>
      <c r="F93" s="125"/>
      <c r="G93" s="120"/>
      <c r="H93" s="7" t="s">
        <v>251</v>
      </c>
      <c r="I93" s="8">
        <v>1</v>
      </c>
      <c r="J93" s="5" t="b">
        <f t="shared" si="1"/>
        <v>0</v>
      </c>
      <c r="K93" s="15"/>
      <c r="L93" s="17"/>
      <c r="M93" s="7"/>
    </row>
    <row r="94" spans="1:13" ht="38.25" x14ac:dyDescent="0.25">
      <c r="A94" s="120"/>
      <c r="B94" s="120"/>
      <c r="C94" s="133"/>
      <c r="D94" s="142"/>
      <c r="E94" s="130"/>
      <c r="F94" s="125"/>
      <c r="G94" s="120"/>
      <c r="H94" s="7" t="s">
        <v>252</v>
      </c>
      <c r="I94" s="8">
        <v>2</v>
      </c>
      <c r="J94" s="5" t="b">
        <f t="shared" si="1"/>
        <v>1</v>
      </c>
      <c r="K94" s="15">
        <v>2</v>
      </c>
      <c r="L94" s="17" t="s">
        <v>9</v>
      </c>
      <c r="M94" s="7" t="s">
        <v>471</v>
      </c>
    </row>
    <row r="95" spans="1:13" ht="25.5" x14ac:dyDescent="0.25">
      <c r="A95" s="121"/>
      <c r="B95" s="121"/>
      <c r="C95" s="134"/>
      <c r="D95" s="143"/>
      <c r="E95" s="131"/>
      <c r="F95" s="126"/>
      <c r="G95" s="121"/>
      <c r="H95" s="10" t="s">
        <v>253</v>
      </c>
      <c r="I95" s="11">
        <v>3</v>
      </c>
      <c r="J95" s="5" t="b">
        <f t="shared" si="1"/>
        <v>0</v>
      </c>
      <c r="K95" s="16"/>
      <c r="L95" s="21"/>
      <c r="M95" s="10"/>
    </row>
    <row r="96" spans="1:13" ht="57.75" customHeight="1" x14ac:dyDescent="0.25">
      <c r="A96" s="119" t="s">
        <v>230</v>
      </c>
      <c r="B96" s="119" t="s">
        <v>254</v>
      </c>
      <c r="C96" s="132" t="s">
        <v>255</v>
      </c>
      <c r="D96" s="141" t="s">
        <v>256</v>
      </c>
      <c r="E96" s="129" t="s">
        <v>257</v>
      </c>
      <c r="F96" s="123" t="s">
        <v>182</v>
      </c>
      <c r="G96" s="119" t="s">
        <v>258</v>
      </c>
      <c r="H96" s="66" t="s">
        <v>259</v>
      </c>
      <c r="I96" s="69" t="s">
        <v>108</v>
      </c>
      <c r="J96" s="5" t="b">
        <f t="shared" si="1"/>
        <v>0</v>
      </c>
      <c r="K96" s="13"/>
      <c r="L96" s="20"/>
      <c r="M96" s="4"/>
    </row>
    <row r="97" spans="1:13" ht="42" customHeight="1" x14ac:dyDescent="0.25">
      <c r="A97" s="120"/>
      <c r="B97" s="120"/>
      <c r="C97" s="133"/>
      <c r="D97" s="139"/>
      <c r="E97" s="136"/>
      <c r="F97" s="155"/>
      <c r="G97" s="120"/>
      <c r="H97" s="45" t="s">
        <v>260</v>
      </c>
      <c r="I97" s="43">
        <v>0</v>
      </c>
      <c r="J97" s="5" t="b">
        <f t="shared" si="1"/>
        <v>0</v>
      </c>
      <c r="K97" s="49"/>
      <c r="L97" s="40"/>
      <c r="M97" s="42"/>
    </row>
    <row r="98" spans="1:13" ht="42" customHeight="1" x14ac:dyDescent="0.25">
      <c r="A98" s="120"/>
      <c r="B98" s="120"/>
      <c r="C98" s="133"/>
      <c r="D98" s="139"/>
      <c r="E98" s="136"/>
      <c r="F98" s="155"/>
      <c r="G98" s="120"/>
      <c r="H98" s="45" t="s">
        <v>261</v>
      </c>
      <c r="I98" s="43">
        <v>1</v>
      </c>
      <c r="J98" s="5" t="b">
        <f t="shared" si="1"/>
        <v>1</v>
      </c>
      <c r="K98" s="51">
        <v>1</v>
      </c>
      <c r="L98" s="51" t="s">
        <v>431</v>
      </c>
      <c r="M98" s="45" t="s">
        <v>468</v>
      </c>
    </row>
    <row r="99" spans="1:13" ht="137.25" customHeight="1" x14ac:dyDescent="0.25">
      <c r="A99" s="121"/>
      <c r="B99" s="121"/>
      <c r="C99" s="134"/>
      <c r="D99" s="143"/>
      <c r="E99" s="131"/>
      <c r="F99" s="126"/>
      <c r="G99" s="121"/>
      <c r="H99" s="29" t="s">
        <v>262</v>
      </c>
      <c r="I99" s="70">
        <v>3</v>
      </c>
      <c r="J99" s="5" t="b">
        <f t="shared" si="1"/>
        <v>0</v>
      </c>
      <c r="K99" s="50"/>
      <c r="L99" s="41"/>
      <c r="M99" s="29"/>
    </row>
    <row r="100" spans="1:13" ht="57.6" customHeight="1" x14ac:dyDescent="0.25">
      <c r="A100" s="119" t="s">
        <v>230</v>
      </c>
      <c r="B100" s="119" t="s">
        <v>254</v>
      </c>
      <c r="C100" s="132" t="s">
        <v>263</v>
      </c>
      <c r="D100" s="141" t="s">
        <v>264</v>
      </c>
      <c r="E100" s="129" t="s">
        <v>265</v>
      </c>
      <c r="F100" s="123" t="s">
        <v>182</v>
      </c>
      <c r="G100" s="119"/>
      <c r="H100" s="66" t="s">
        <v>259</v>
      </c>
      <c r="I100" s="69" t="s">
        <v>108</v>
      </c>
      <c r="J100" s="5" t="b">
        <f t="shared" si="1"/>
        <v>0</v>
      </c>
      <c r="K100" s="13"/>
      <c r="L100" s="20"/>
      <c r="M100" s="4"/>
    </row>
    <row r="101" spans="1:13" ht="42" customHeight="1" x14ac:dyDescent="0.25">
      <c r="A101" s="120"/>
      <c r="B101" s="120"/>
      <c r="C101" s="133"/>
      <c r="D101" s="139"/>
      <c r="E101" s="136"/>
      <c r="F101" s="155"/>
      <c r="G101" s="120"/>
      <c r="H101" s="45" t="s">
        <v>260</v>
      </c>
      <c r="I101" s="43">
        <v>0</v>
      </c>
      <c r="J101" s="5" t="b">
        <f t="shared" si="1"/>
        <v>0</v>
      </c>
      <c r="K101" s="49"/>
      <c r="L101" s="40"/>
      <c r="M101" s="42"/>
    </row>
    <row r="102" spans="1:13" ht="42" customHeight="1" x14ac:dyDescent="0.25">
      <c r="A102" s="120"/>
      <c r="B102" s="120"/>
      <c r="C102" s="133"/>
      <c r="D102" s="139"/>
      <c r="E102" s="136"/>
      <c r="F102" s="155"/>
      <c r="G102" s="120"/>
      <c r="H102" s="45" t="s">
        <v>266</v>
      </c>
      <c r="I102" s="43">
        <v>1</v>
      </c>
      <c r="J102" s="5" t="b">
        <f t="shared" si="1"/>
        <v>0</v>
      </c>
      <c r="K102" s="45"/>
      <c r="L102" s="51"/>
      <c r="M102" s="45"/>
    </row>
    <row r="103" spans="1:13" ht="74.25" customHeight="1" x14ac:dyDescent="0.25">
      <c r="A103" s="121"/>
      <c r="B103" s="121"/>
      <c r="C103" s="134"/>
      <c r="D103" s="143"/>
      <c r="E103" s="131"/>
      <c r="F103" s="126"/>
      <c r="G103" s="121"/>
      <c r="H103" s="29" t="s">
        <v>262</v>
      </c>
      <c r="I103" s="70">
        <v>3</v>
      </c>
      <c r="J103" s="5" t="b">
        <f t="shared" si="1"/>
        <v>1</v>
      </c>
      <c r="K103" s="50">
        <v>3</v>
      </c>
      <c r="L103" s="41" t="s">
        <v>431</v>
      </c>
      <c r="M103" s="29" t="s">
        <v>324</v>
      </c>
    </row>
    <row r="104" spans="1:13" ht="27" customHeight="1" x14ac:dyDescent="0.25">
      <c r="A104" s="119" t="s">
        <v>230</v>
      </c>
      <c r="B104" s="119" t="s">
        <v>254</v>
      </c>
      <c r="C104" s="132" t="s">
        <v>267</v>
      </c>
      <c r="D104" s="141" t="s">
        <v>268</v>
      </c>
      <c r="E104" s="129" t="s">
        <v>269</v>
      </c>
      <c r="F104" s="123" t="s">
        <v>98</v>
      </c>
      <c r="G104" s="119"/>
      <c r="H104" s="66" t="s">
        <v>270</v>
      </c>
      <c r="I104" s="69" t="s">
        <v>108</v>
      </c>
      <c r="J104" s="5" t="b">
        <f t="shared" si="1"/>
        <v>0</v>
      </c>
      <c r="K104" s="5"/>
      <c r="L104" s="20"/>
      <c r="M104" s="4"/>
    </row>
    <row r="105" spans="1:13" ht="27" customHeight="1" x14ac:dyDescent="0.25">
      <c r="A105" s="120"/>
      <c r="B105" s="120"/>
      <c r="C105" s="133"/>
      <c r="D105" s="153"/>
      <c r="E105" s="154"/>
      <c r="F105" s="174"/>
      <c r="G105" s="120"/>
      <c r="H105" s="45" t="s">
        <v>271</v>
      </c>
      <c r="I105" s="43" t="s">
        <v>108</v>
      </c>
      <c r="J105" s="5" t="b">
        <f t="shared" si="1"/>
        <v>0</v>
      </c>
      <c r="K105" s="55"/>
      <c r="L105" s="54"/>
      <c r="M105" s="52"/>
    </row>
    <row r="106" spans="1:13" ht="27" customHeight="1" x14ac:dyDescent="0.25">
      <c r="A106" s="121"/>
      <c r="B106" s="121"/>
      <c r="C106" s="134"/>
      <c r="D106" s="143"/>
      <c r="E106" s="131"/>
      <c r="F106" s="126"/>
      <c r="G106" s="121"/>
      <c r="H106" s="10" t="s">
        <v>272</v>
      </c>
      <c r="I106" s="11" t="s">
        <v>108</v>
      </c>
      <c r="J106" s="5" t="b">
        <f t="shared" si="1"/>
        <v>1</v>
      </c>
      <c r="K106" s="16" t="s">
        <v>427</v>
      </c>
      <c r="L106" s="21" t="s">
        <v>428</v>
      </c>
      <c r="M106" s="10"/>
    </row>
    <row r="107" spans="1:13" ht="27" customHeight="1" x14ac:dyDescent="0.25">
      <c r="A107" s="159" t="s">
        <v>230</v>
      </c>
      <c r="B107" s="159" t="s">
        <v>254</v>
      </c>
      <c r="C107" s="156" t="s">
        <v>273</v>
      </c>
      <c r="D107" s="162" t="s">
        <v>274</v>
      </c>
      <c r="E107" s="165" t="s">
        <v>275</v>
      </c>
      <c r="F107" s="168" t="s">
        <v>171</v>
      </c>
      <c r="G107" s="191"/>
      <c r="H107" s="42" t="s">
        <v>276</v>
      </c>
      <c r="I107" s="38" t="s">
        <v>108</v>
      </c>
      <c r="J107" s="5" t="b">
        <f t="shared" si="1"/>
        <v>0</v>
      </c>
      <c r="K107" s="39"/>
      <c r="L107" s="40"/>
      <c r="M107" s="42"/>
    </row>
    <row r="108" spans="1:13" ht="27" customHeight="1" x14ac:dyDescent="0.25">
      <c r="A108" s="160"/>
      <c r="B108" s="160"/>
      <c r="C108" s="157"/>
      <c r="D108" s="163"/>
      <c r="E108" s="166"/>
      <c r="F108" s="169"/>
      <c r="G108" s="192"/>
      <c r="H108" s="71" t="s">
        <v>277</v>
      </c>
      <c r="I108" s="51" t="s">
        <v>108</v>
      </c>
      <c r="J108" s="5" t="b">
        <f t="shared" si="1"/>
        <v>0</v>
      </c>
      <c r="K108" s="45"/>
      <c r="L108" s="45"/>
      <c r="M108" s="45"/>
    </row>
    <row r="109" spans="1:13" ht="27" customHeight="1" x14ac:dyDescent="0.25">
      <c r="A109" s="160"/>
      <c r="B109" s="160"/>
      <c r="C109" s="157"/>
      <c r="D109" s="163"/>
      <c r="E109" s="166"/>
      <c r="F109" s="169"/>
      <c r="G109" s="192"/>
      <c r="H109" s="45" t="s">
        <v>278</v>
      </c>
      <c r="I109" s="43" t="s">
        <v>108</v>
      </c>
      <c r="J109" s="5" t="b">
        <f t="shared" si="1"/>
        <v>0</v>
      </c>
      <c r="K109" s="57"/>
      <c r="L109" s="51"/>
      <c r="M109" s="45"/>
    </row>
    <row r="110" spans="1:13" ht="27" customHeight="1" x14ac:dyDescent="0.25">
      <c r="A110" s="160"/>
      <c r="B110" s="160"/>
      <c r="C110" s="157"/>
      <c r="D110" s="163"/>
      <c r="E110" s="166"/>
      <c r="F110" s="169"/>
      <c r="G110" s="192"/>
      <c r="H110" s="45" t="s">
        <v>279</v>
      </c>
      <c r="I110" s="43" t="s">
        <v>108</v>
      </c>
      <c r="J110" s="5" t="b">
        <f t="shared" si="1"/>
        <v>0</v>
      </c>
      <c r="K110" s="57"/>
      <c r="L110" s="51"/>
      <c r="M110" s="45"/>
    </row>
    <row r="111" spans="1:13" ht="27" customHeight="1" x14ac:dyDescent="0.25">
      <c r="A111" s="160"/>
      <c r="B111" s="160"/>
      <c r="C111" s="157"/>
      <c r="D111" s="163"/>
      <c r="E111" s="166"/>
      <c r="F111" s="169"/>
      <c r="G111" s="192"/>
      <c r="H111" s="45" t="s">
        <v>280</v>
      </c>
      <c r="I111" s="43" t="s">
        <v>108</v>
      </c>
      <c r="J111" s="5" t="b">
        <f t="shared" si="1"/>
        <v>0</v>
      </c>
      <c r="K111" s="57"/>
      <c r="L111" s="51"/>
      <c r="M111" s="45"/>
    </row>
    <row r="112" spans="1:13" ht="27" customHeight="1" x14ac:dyDescent="0.25">
      <c r="A112" s="160"/>
      <c r="B112" s="160"/>
      <c r="C112" s="157"/>
      <c r="D112" s="163"/>
      <c r="E112" s="166"/>
      <c r="F112" s="169"/>
      <c r="G112" s="192"/>
      <c r="H112" s="45" t="s">
        <v>281</v>
      </c>
      <c r="I112" s="43" t="s">
        <v>108</v>
      </c>
      <c r="J112" s="5" t="b">
        <f t="shared" si="1"/>
        <v>0</v>
      </c>
      <c r="K112" s="57"/>
      <c r="L112" s="51"/>
      <c r="M112" s="45"/>
    </row>
    <row r="113" spans="1:13" x14ac:dyDescent="0.25">
      <c r="A113" s="161"/>
      <c r="B113" s="161"/>
      <c r="C113" s="158"/>
      <c r="D113" s="164"/>
      <c r="E113" s="167"/>
      <c r="F113" s="170"/>
      <c r="G113" s="193"/>
      <c r="H113" s="72" t="s">
        <v>58</v>
      </c>
      <c r="I113" s="70" t="s">
        <v>108</v>
      </c>
      <c r="J113" s="5" t="b">
        <f t="shared" si="1"/>
        <v>0</v>
      </c>
      <c r="K113" s="56"/>
      <c r="L113" s="59"/>
      <c r="M113" s="72"/>
    </row>
    <row r="114" spans="1:13" ht="48" customHeight="1" x14ac:dyDescent="0.25">
      <c r="A114" s="119" t="s">
        <v>282</v>
      </c>
      <c r="B114" s="119" t="s">
        <v>204</v>
      </c>
      <c r="C114" s="132" t="s">
        <v>283</v>
      </c>
      <c r="D114" s="141" t="s">
        <v>284</v>
      </c>
      <c r="E114" s="129" t="s">
        <v>285</v>
      </c>
      <c r="F114" s="123" t="s">
        <v>98</v>
      </c>
      <c r="G114" s="119" t="s">
        <v>286</v>
      </c>
      <c r="H114" s="73" t="s">
        <v>259</v>
      </c>
      <c r="I114" s="13" t="s">
        <v>108</v>
      </c>
      <c r="J114" s="5" t="b">
        <f t="shared" si="1"/>
        <v>1</v>
      </c>
      <c r="K114" s="13" t="s">
        <v>432</v>
      </c>
      <c r="L114" s="20" t="s">
        <v>433</v>
      </c>
      <c r="M114" s="4"/>
    </row>
    <row r="115" spans="1:13" ht="35.25" customHeight="1" x14ac:dyDescent="0.25">
      <c r="A115" s="120"/>
      <c r="B115" s="120"/>
      <c r="C115" s="133"/>
      <c r="D115" s="153"/>
      <c r="E115" s="154"/>
      <c r="F115" s="124"/>
      <c r="G115" s="120"/>
      <c r="H115" s="52" t="s">
        <v>287</v>
      </c>
      <c r="I115" s="53">
        <v>3</v>
      </c>
      <c r="J115" s="5" t="b">
        <f t="shared" si="1"/>
        <v>0</v>
      </c>
      <c r="K115" s="58"/>
      <c r="L115" s="54"/>
      <c r="M115" s="52"/>
    </row>
    <row r="116" spans="1:13" ht="35.25" customHeight="1" x14ac:dyDescent="0.25">
      <c r="A116" s="120"/>
      <c r="B116" s="120"/>
      <c r="C116" s="133"/>
      <c r="D116" s="142"/>
      <c r="E116" s="130"/>
      <c r="F116" s="125"/>
      <c r="G116" s="120"/>
      <c r="H116" s="7" t="s">
        <v>288</v>
      </c>
      <c r="I116" s="8">
        <v>2</v>
      </c>
      <c r="J116" s="5" t="b">
        <f t="shared" si="1"/>
        <v>0</v>
      </c>
      <c r="K116" s="15"/>
      <c r="L116" s="17"/>
      <c r="M116" s="7"/>
    </row>
    <row r="117" spans="1:13" ht="35.25" customHeight="1" x14ac:dyDescent="0.25">
      <c r="A117" s="120"/>
      <c r="B117" s="120"/>
      <c r="C117" s="133"/>
      <c r="D117" s="142"/>
      <c r="E117" s="130"/>
      <c r="F117" s="125"/>
      <c r="G117" s="120"/>
      <c r="H117" s="7" t="s">
        <v>289</v>
      </c>
      <c r="I117" s="8">
        <v>1</v>
      </c>
      <c r="J117" s="5" t="b">
        <f t="shared" si="1"/>
        <v>0</v>
      </c>
      <c r="K117" s="15"/>
      <c r="L117" s="17"/>
      <c r="M117" s="7"/>
    </row>
    <row r="118" spans="1:13" ht="59.45" customHeight="1" x14ac:dyDescent="0.25">
      <c r="A118" s="121"/>
      <c r="B118" s="121"/>
      <c r="C118" s="134"/>
      <c r="D118" s="143"/>
      <c r="E118" s="131"/>
      <c r="F118" s="126"/>
      <c r="G118" s="121"/>
      <c r="H118" s="10" t="s">
        <v>290</v>
      </c>
      <c r="I118" s="11">
        <v>0</v>
      </c>
      <c r="J118" s="5" t="b">
        <f t="shared" si="1"/>
        <v>0</v>
      </c>
      <c r="K118" s="16"/>
      <c r="L118" s="21"/>
      <c r="M118" s="10"/>
    </row>
    <row r="119" spans="1:13" ht="48" customHeight="1" x14ac:dyDescent="0.25">
      <c r="A119" s="119" t="s">
        <v>282</v>
      </c>
      <c r="B119" s="119" t="s">
        <v>204</v>
      </c>
      <c r="C119" s="132" t="s">
        <v>291</v>
      </c>
      <c r="D119" s="141" t="s">
        <v>292</v>
      </c>
      <c r="E119" s="129" t="s">
        <v>293</v>
      </c>
      <c r="F119" s="123" t="s">
        <v>98</v>
      </c>
      <c r="G119" s="119" t="s">
        <v>286</v>
      </c>
      <c r="H119" s="73" t="s">
        <v>259</v>
      </c>
      <c r="I119" s="13" t="s">
        <v>108</v>
      </c>
      <c r="J119" s="5" t="b">
        <f t="shared" si="1"/>
        <v>1</v>
      </c>
      <c r="K119" s="13" t="s">
        <v>432</v>
      </c>
      <c r="L119" s="20" t="s">
        <v>433</v>
      </c>
      <c r="M119" s="4"/>
    </row>
    <row r="120" spans="1:13" ht="35.25" customHeight="1" x14ac:dyDescent="0.25">
      <c r="A120" s="120"/>
      <c r="B120" s="120"/>
      <c r="C120" s="133"/>
      <c r="D120" s="153"/>
      <c r="E120" s="154"/>
      <c r="F120" s="124"/>
      <c r="G120" s="120"/>
      <c r="H120" s="52" t="s">
        <v>287</v>
      </c>
      <c r="I120" s="53">
        <v>3</v>
      </c>
      <c r="J120" s="5" t="b">
        <f t="shared" si="1"/>
        <v>0</v>
      </c>
      <c r="K120" s="58"/>
      <c r="L120" s="54"/>
      <c r="M120" s="52"/>
    </row>
    <row r="121" spans="1:13" ht="35.25" customHeight="1" x14ac:dyDescent="0.25">
      <c r="A121" s="120"/>
      <c r="B121" s="120"/>
      <c r="C121" s="133"/>
      <c r="D121" s="142"/>
      <c r="E121" s="130"/>
      <c r="F121" s="125"/>
      <c r="G121" s="120"/>
      <c r="H121" s="7" t="s">
        <v>288</v>
      </c>
      <c r="I121" s="8">
        <v>2</v>
      </c>
      <c r="J121" s="5" t="b">
        <f t="shared" si="1"/>
        <v>0</v>
      </c>
      <c r="K121" s="15"/>
      <c r="L121" s="17"/>
      <c r="M121" s="7"/>
    </row>
    <row r="122" spans="1:13" ht="35.25" customHeight="1" x14ac:dyDescent="0.25">
      <c r="A122" s="120"/>
      <c r="B122" s="120"/>
      <c r="C122" s="133"/>
      <c r="D122" s="142"/>
      <c r="E122" s="130"/>
      <c r="F122" s="125"/>
      <c r="G122" s="120"/>
      <c r="H122" s="7" t="s">
        <v>289</v>
      </c>
      <c r="I122" s="8">
        <v>1</v>
      </c>
      <c r="J122" s="5" t="b">
        <f t="shared" si="1"/>
        <v>0</v>
      </c>
      <c r="K122" s="15"/>
      <c r="L122" s="17"/>
      <c r="M122" s="7"/>
    </row>
    <row r="123" spans="1:13" ht="59.45" customHeight="1" x14ac:dyDescent="0.25">
      <c r="A123" s="121"/>
      <c r="B123" s="121"/>
      <c r="C123" s="134"/>
      <c r="D123" s="143"/>
      <c r="E123" s="131"/>
      <c r="F123" s="126"/>
      <c r="G123" s="121"/>
      <c r="H123" s="10" t="s">
        <v>290</v>
      </c>
      <c r="I123" s="11">
        <v>0</v>
      </c>
      <c r="J123" s="5" t="b">
        <f t="shared" si="1"/>
        <v>0</v>
      </c>
      <c r="K123" s="16"/>
      <c r="L123" s="21"/>
      <c r="M123" s="10"/>
    </row>
    <row r="124" spans="1:13" ht="35.25" customHeight="1" x14ac:dyDescent="0.25">
      <c r="A124" s="119" t="s">
        <v>282</v>
      </c>
      <c r="B124" s="119" t="s">
        <v>204</v>
      </c>
      <c r="C124" s="132" t="s">
        <v>294</v>
      </c>
      <c r="D124" s="141" t="s">
        <v>295</v>
      </c>
      <c r="E124" s="129" t="s">
        <v>296</v>
      </c>
      <c r="F124" s="123" t="s">
        <v>98</v>
      </c>
      <c r="G124" s="119" t="s">
        <v>297</v>
      </c>
      <c r="H124" s="73" t="s">
        <v>259</v>
      </c>
      <c r="I124" s="13" t="s">
        <v>108</v>
      </c>
      <c r="J124" s="5" t="b">
        <f t="shared" si="1"/>
        <v>1</v>
      </c>
      <c r="K124" s="13" t="s">
        <v>432</v>
      </c>
      <c r="L124" s="20" t="s">
        <v>433</v>
      </c>
      <c r="M124" s="4"/>
    </row>
    <row r="125" spans="1:13" ht="35.25" customHeight="1" x14ac:dyDescent="0.25">
      <c r="A125" s="120"/>
      <c r="B125" s="120"/>
      <c r="C125" s="133"/>
      <c r="D125" s="153"/>
      <c r="E125" s="154"/>
      <c r="F125" s="124"/>
      <c r="G125" s="120"/>
      <c r="H125" s="52" t="s">
        <v>298</v>
      </c>
      <c r="I125" s="53">
        <v>3</v>
      </c>
      <c r="J125" s="5" t="b">
        <f t="shared" si="1"/>
        <v>0</v>
      </c>
      <c r="K125" s="58"/>
      <c r="L125" s="54"/>
      <c r="M125" s="52"/>
    </row>
    <row r="126" spans="1:13" ht="35.25" customHeight="1" x14ac:dyDescent="0.25">
      <c r="A126" s="120"/>
      <c r="B126" s="120"/>
      <c r="C126" s="133"/>
      <c r="D126" s="142"/>
      <c r="E126" s="130"/>
      <c r="F126" s="125"/>
      <c r="G126" s="120"/>
      <c r="H126" s="7" t="s">
        <v>299</v>
      </c>
      <c r="I126" s="8">
        <v>2</v>
      </c>
      <c r="J126" s="5" t="b">
        <f t="shared" si="1"/>
        <v>0</v>
      </c>
      <c r="K126" s="15"/>
      <c r="L126" s="17"/>
      <c r="M126" s="7"/>
    </row>
    <row r="127" spans="1:13" ht="35.25" customHeight="1" x14ac:dyDescent="0.25">
      <c r="A127" s="120"/>
      <c r="B127" s="120"/>
      <c r="C127" s="133"/>
      <c r="D127" s="142"/>
      <c r="E127" s="130"/>
      <c r="F127" s="125"/>
      <c r="G127" s="120"/>
      <c r="H127" s="7" t="s">
        <v>300</v>
      </c>
      <c r="I127" s="8">
        <v>1</v>
      </c>
      <c r="J127" s="5" t="b">
        <f t="shared" si="1"/>
        <v>0</v>
      </c>
      <c r="K127" s="15"/>
      <c r="L127" s="17"/>
      <c r="M127" s="7"/>
    </row>
    <row r="128" spans="1:13" ht="59.45" customHeight="1" x14ac:dyDescent="0.25">
      <c r="A128" s="121"/>
      <c r="B128" s="121"/>
      <c r="C128" s="134"/>
      <c r="D128" s="143"/>
      <c r="E128" s="131"/>
      <c r="F128" s="126"/>
      <c r="G128" s="121"/>
      <c r="H128" s="10" t="s">
        <v>301</v>
      </c>
      <c r="I128" s="11">
        <v>0</v>
      </c>
      <c r="J128" s="5" t="b">
        <f t="shared" si="1"/>
        <v>0</v>
      </c>
      <c r="K128" s="16"/>
      <c r="L128" s="21"/>
      <c r="M128" s="10"/>
    </row>
    <row r="129" spans="1:13" ht="35.25" customHeight="1" x14ac:dyDescent="0.25">
      <c r="A129" s="119" t="s">
        <v>282</v>
      </c>
      <c r="B129" s="119" t="s">
        <v>204</v>
      </c>
      <c r="C129" s="132" t="s">
        <v>302</v>
      </c>
      <c r="D129" s="141" t="s">
        <v>303</v>
      </c>
      <c r="E129" s="129" t="s">
        <v>304</v>
      </c>
      <c r="F129" s="123" t="s">
        <v>98</v>
      </c>
      <c r="G129" s="119" t="s">
        <v>286</v>
      </c>
      <c r="H129" s="4" t="s">
        <v>259</v>
      </c>
      <c r="I129" s="5" t="s">
        <v>108</v>
      </c>
      <c r="J129" s="5" t="b">
        <f t="shared" si="1"/>
        <v>1</v>
      </c>
      <c r="K129" s="13" t="s">
        <v>432</v>
      </c>
      <c r="L129" s="20" t="s">
        <v>433</v>
      </c>
      <c r="M129" s="4"/>
    </row>
    <row r="130" spans="1:13" ht="35.25" customHeight="1" x14ac:dyDescent="0.25">
      <c r="A130" s="120"/>
      <c r="B130" s="120"/>
      <c r="C130" s="133"/>
      <c r="D130" s="153"/>
      <c r="E130" s="154"/>
      <c r="F130" s="124"/>
      <c r="G130" s="120"/>
      <c r="H130" s="52" t="s">
        <v>305</v>
      </c>
      <c r="I130" s="53">
        <v>3</v>
      </c>
      <c r="J130" s="5" t="b">
        <f t="shared" si="1"/>
        <v>0</v>
      </c>
      <c r="K130" s="58"/>
      <c r="L130" s="54"/>
      <c r="M130" s="52"/>
    </row>
    <row r="131" spans="1:13" ht="35.25" customHeight="1" x14ac:dyDescent="0.25">
      <c r="A131" s="120"/>
      <c r="B131" s="120"/>
      <c r="C131" s="133"/>
      <c r="D131" s="142"/>
      <c r="E131" s="130"/>
      <c r="F131" s="125"/>
      <c r="G131" s="120"/>
      <c r="H131" s="7" t="s">
        <v>306</v>
      </c>
      <c r="I131" s="8">
        <v>2</v>
      </c>
      <c r="J131" s="5" t="b">
        <f t="shared" ref="J131:J194" si="2">IF(K131&lt;&gt;"",TRUE,FALSE)</f>
        <v>0</v>
      </c>
      <c r="K131" s="15"/>
      <c r="L131" s="17"/>
      <c r="M131" s="7"/>
    </row>
    <row r="132" spans="1:13" ht="35.25" customHeight="1" x14ac:dyDescent="0.25">
      <c r="A132" s="120"/>
      <c r="B132" s="120"/>
      <c r="C132" s="133"/>
      <c r="D132" s="142"/>
      <c r="E132" s="130"/>
      <c r="F132" s="125"/>
      <c r="G132" s="120"/>
      <c r="H132" s="7" t="s">
        <v>307</v>
      </c>
      <c r="I132" s="8">
        <v>1</v>
      </c>
      <c r="J132" s="5" t="b">
        <f t="shared" si="2"/>
        <v>0</v>
      </c>
      <c r="K132" s="15"/>
      <c r="L132" s="17"/>
      <c r="M132" s="7"/>
    </row>
    <row r="133" spans="1:13" ht="59.45" customHeight="1" x14ac:dyDescent="0.25">
      <c r="A133" s="121"/>
      <c r="B133" s="121"/>
      <c r="C133" s="134"/>
      <c r="D133" s="143"/>
      <c r="E133" s="131"/>
      <c r="F133" s="126"/>
      <c r="G133" s="121"/>
      <c r="H133" s="10" t="s">
        <v>308</v>
      </c>
      <c r="I133" s="11">
        <v>0</v>
      </c>
      <c r="J133" s="5" t="b">
        <f t="shared" si="2"/>
        <v>0</v>
      </c>
      <c r="K133" s="16"/>
      <c r="L133" s="21"/>
      <c r="M133" s="10"/>
    </row>
    <row r="134" spans="1:13" ht="35.25" customHeight="1" x14ac:dyDescent="0.25">
      <c r="A134" s="119" t="s">
        <v>282</v>
      </c>
      <c r="B134" s="119" t="s">
        <v>204</v>
      </c>
      <c r="C134" s="132" t="s">
        <v>309</v>
      </c>
      <c r="D134" s="141" t="s">
        <v>310</v>
      </c>
      <c r="E134" s="129" t="s">
        <v>311</v>
      </c>
      <c r="F134" s="123" t="s">
        <v>98</v>
      </c>
      <c r="G134" s="119" t="s">
        <v>286</v>
      </c>
      <c r="H134" s="4" t="s">
        <v>259</v>
      </c>
      <c r="I134" s="5" t="s">
        <v>108</v>
      </c>
      <c r="J134" s="5" t="b">
        <f t="shared" si="2"/>
        <v>1</v>
      </c>
      <c r="K134" s="13" t="s">
        <v>432</v>
      </c>
      <c r="L134" s="20" t="s">
        <v>433</v>
      </c>
      <c r="M134" s="4"/>
    </row>
    <row r="135" spans="1:13" ht="35.25" customHeight="1" x14ac:dyDescent="0.25">
      <c r="A135" s="120"/>
      <c r="B135" s="120"/>
      <c r="C135" s="133"/>
      <c r="D135" s="153"/>
      <c r="E135" s="154"/>
      <c r="F135" s="124"/>
      <c r="G135" s="120"/>
      <c r="H135" s="52" t="s">
        <v>305</v>
      </c>
      <c r="I135" s="53">
        <v>3</v>
      </c>
      <c r="J135" s="5" t="b">
        <f t="shared" si="2"/>
        <v>0</v>
      </c>
      <c r="K135" s="58"/>
      <c r="L135" s="54"/>
      <c r="M135" s="52"/>
    </row>
    <row r="136" spans="1:13" ht="35.25" customHeight="1" x14ac:dyDescent="0.25">
      <c r="A136" s="120"/>
      <c r="B136" s="120"/>
      <c r="C136" s="133"/>
      <c r="D136" s="142"/>
      <c r="E136" s="130"/>
      <c r="F136" s="125"/>
      <c r="G136" s="120"/>
      <c r="H136" s="7" t="s">
        <v>306</v>
      </c>
      <c r="I136" s="8">
        <v>2</v>
      </c>
      <c r="J136" s="5" t="b">
        <f t="shared" si="2"/>
        <v>0</v>
      </c>
      <c r="K136" s="15"/>
      <c r="L136" s="17"/>
      <c r="M136" s="7"/>
    </row>
    <row r="137" spans="1:13" ht="35.25" customHeight="1" x14ac:dyDescent="0.25">
      <c r="A137" s="120"/>
      <c r="B137" s="120"/>
      <c r="C137" s="133"/>
      <c r="D137" s="142"/>
      <c r="E137" s="130"/>
      <c r="F137" s="125"/>
      <c r="G137" s="120"/>
      <c r="H137" s="7" t="s">
        <v>307</v>
      </c>
      <c r="I137" s="8">
        <v>1</v>
      </c>
      <c r="J137" s="5" t="b">
        <f t="shared" si="2"/>
        <v>0</v>
      </c>
      <c r="K137" s="15"/>
      <c r="L137" s="17"/>
      <c r="M137" s="7"/>
    </row>
    <row r="138" spans="1:13" ht="59.45" customHeight="1" x14ac:dyDescent="0.25">
      <c r="A138" s="121"/>
      <c r="B138" s="121"/>
      <c r="C138" s="134"/>
      <c r="D138" s="143"/>
      <c r="E138" s="131"/>
      <c r="F138" s="126"/>
      <c r="G138" s="121"/>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1</v>
      </c>
      <c r="K139" s="32" t="s">
        <v>472</v>
      </c>
      <c r="L139" s="30"/>
      <c r="M139" s="31"/>
    </row>
    <row r="140" spans="1:13" ht="25.5" x14ac:dyDescent="0.25">
      <c r="A140" s="119" t="s">
        <v>282</v>
      </c>
      <c r="B140" s="119" t="s">
        <v>204</v>
      </c>
      <c r="C140" s="132" t="s">
        <v>315</v>
      </c>
      <c r="D140" s="141" t="s">
        <v>316</v>
      </c>
      <c r="E140" s="129" t="s">
        <v>317</v>
      </c>
      <c r="F140" s="123" t="s">
        <v>98</v>
      </c>
      <c r="G140" s="119" t="s">
        <v>147</v>
      </c>
      <c r="H140" s="4" t="s">
        <v>305</v>
      </c>
      <c r="I140" s="5">
        <v>3</v>
      </c>
      <c r="J140" s="5" t="b">
        <f t="shared" si="2"/>
        <v>0</v>
      </c>
      <c r="K140" s="13"/>
      <c r="L140" s="20"/>
      <c r="M140" s="4"/>
    </row>
    <row r="141" spans="1:13" x14ac:dyDescent="0.25">
      <c r="A141" s="120"/>
      <c r="B141" s="120"/>
      <c r="C141" s="133"/>
      <c r="D141" s="142"/>
      <c r="E141" s="130"/>
      <c r="F141" s="125"/>
      <c r="G141" s="120"/>
      <c r="H141" s="7" t="s">
        <v>306</v>
      </c>
      <c r="I141" s="8">
        <v>2</v>
      </c>
      <c r="J141" s="5" t="b">
        <f t="shared" si="2"/>
        <v>0</v>
      </c>
      <c r="K141" s="15"/>
      <c r="L141" s="17"/>
      <c r="M141" s="7"/>
    </row>
    <row r="142" spans="1:13" x14ac:dyDescent="0.25">
      <c r="A142" s="120"/>
      <c r="B142" s="120"/>
      <c r="C142" s="133"/>
      <c r="D142" s="142"/>
      <c r="E142" s="130"/>
      <c r="F142" s="125"/>
      <c r="G142" s="120"/>
      <c r="H142" s="7" t="s">
        <v>307</v>
      </c>
      <c r="I142" s="8">
        <v>1</v>
      </c>
      <c r="J142" s="5" t="b">
        <f t="shared" si="2"/>
        <v>0</v>
      </c>
      <c r="K142" s="15"/>
      <c r="L142" s="17"/>
      <c r="M142" s="7"/>
    </row>
    <row r="143" spans="1:13" x14ac:dyDescent="0.25">
      <c r="A143" s="120"/>
      <c r="B143" s="120"/>
      <c r="C143" s="133"/>
      <c r="D143" s="142"/>
      <c r="E143" s="130"/>
      <c r="F143" s="125"/>
      <c r="G143" s="120"/>
      <c r="H143" s="7" t="s">
        <v>308</v>
      </c>
      <c r="I143" s="8">
        <v>0</v>
      </c>
      <c r="J143" s="5" t="b">
        <f t="shared" si="2"/>
        <v>1</v>
      </c>
      <c r="K143" s="8">
        <v>0</v>
      </c>
      <c r="L143" s="17" t="s">
        <v>423</v>
      </c>
      <c r="M143" s="7"/>
    </row>
    <row r="144" spans="1:13" x14ac:dyDescent="0.25">
      <c r="A144" s="121"/>
      <c r="B144" s="121"/>
      <c r="C144" s="134"/>
      <c r="D144" s="143"/>
      <c r="E144" s="131"/>
      <c r="F144" s="126"/>
      <c r="G144" s="121"/>
      <c r="H144" s="10" t="s">
        <v>259</v>
      </c>
      <c r="I144" s="11" t="s">
        <v>108</v>
      </c>
      <c r="J144" s="5" t="b">
        <f t="shared" si="2"/>
        <v>0</v>
      </c>
      <c r="K144" s="16"/>
      <c r="L144" s="21"/>
      <c r="M144" s="10"/>
    </row>
    <row r="145" spans="1:13" ht="25.5" x14ac:dyDescent="0.25">
      <c r="A145" s="119" t="s">
        <v>282</v>
      </c>
      <c r="B145" s="119" t="s">
        <v>204</v>
      </c>
      <c r="C145" s="132" t="s">
        <v>318</v>
      </c>
      <c r="D145" s="141" t="s">
        <v>319</v>
      </c>
      <c r="E145" s="129" t="s">
        <v>320</v>
      </c>
      <c r="F145" s="123" t="s">
        <v>98</v>
      </c>
      <c r="G145" s="119"/>
      <c r="H145" s="4" t="s">
        <v>305</v>
      </c>
      <c r="I145" s="5">
        <v>3</v>
      </c>
      <c r="J145" s="5" t="b">
        <f t="shared" si="2"/>
        <v>0</v>
      </c>
      <c r="K145" s="5"/>
      <c r="L145" s="20"/>
      <c r="M145" s="4"/>
    </row>
    <row r="146" spans="1:13" x14ac:dyDescent="0.25">
      <c r="A146" s="120"/>
      <c r="B146" s="120"/>
      <c r="C146" s="133"/>
      <c r="D146" s="142"/>
      <c r="E146" s="130"/>
      <c r="F146" s="125"/>
      <c r="G146" s="120"/>
      <c r="H146" s="7" t="s">
        <v>306</v>
      </c>
      <c r="I146" s="8">
        <v>2</v>
      </c>
      <c r="J146" s="5" t="b">
        <f t="shared" si="2"/>
        <v>0</v>
      </c>
      <c r="K146" s="8"/>
      <c r="L146" s="17"/>
      <c r="M146" s="7"/>
    </row>
    <row r="147" spans="1:13" x14ac:dyDescent="0.25">
      <c r="A147" s="120"/>
      <c r="B147" s="120"/>
      <c r="C147" s="133"/>
      <c r="D147" s="142"/>
      <c r="E147" s="130"/>
      <c r="F147" s="125"/>
      <c r="G147" s="120"/>
      <c r="H147" s="7" t="s">
        <v>307</v>
      </c>
      <c r="I147" s="8">
        <v>1</v>
      </c>
      <c r="J147" s="5" t="b">
        <f t="shared" si="2"/>
        <v>1</v>
      </c>
      <c r="K147" s="15">
        <v>1</v>
      </c>
      <c r="L147" s="17" t="s">
        <v>434</v>
      </c>
      <c r="M147" s="7" t="s">
        <v>473</v>
      </c>
    </row>
    <row r="148" spans="1:13" x14ac:dyDescent="0.25">
      <c r="A148" s="120"/>
      <c r="B148" s="120"/>
      <c r="C148" s="133"/>
      <c r="D148" s="142"/>
      <c r="E148" s="130"/>
      <c r="F148" s="125"/>
      <c r="G148" s="120"/>
      <c r="H148" s="7" t="s">
        <v>308</v>
      </c>
      <c r="I148" s="8">
        <v>0</v>
      </c>
      <c r="J148" s="5" t="b">
        <f t="shared" si="2"/>
        <v>0</v>
      </c>
      <c r="K148" s="8"/>
      <c r="L148" s="17"/>
      <c r="M148" s="7"/>
    </row>
    <row r="149" spans="1:13" x14ac:dyDescent="0.25">
      <c r="A149" s="121"/>
      <c r="B149" s="121"/>
      <c r="C149" s="134"/>
      <c r="D149" s="143"/>
      <c r="E149" s="131"/>
      <c r="F149" s="126"/>
      <c r="G149" s="121"/>
      <c r="H149" s="10" t="s">
        <v>259</v>
      </c>
      <c r="I149" s="11" t="s">
        <v>108</v>
      </c>
      <c r="J149" s="5" t="b">
        <f t="shared" si="2"/>
        <v>0</v>
      </c>
      <c r="K149" s="16"/>
      <c r="L149" s="21"/>
      <c r="M149" s="10"/>
    </row>
    <row r="150" spans="1:13" ht="25.5" x14ac:dyDescent="0.25">
      <c r="A150" s="119" t="s">
        <v>282</v>
      </c>
      <c r="B150" s="119" t="s">
        <v>204</v>
      </c>
      <c r="C150" s="132" t="s">
        <v>321</v>
      </c>
      <c r="D150" s="141" t="s">
        <v>322</v>
      </c>
      <c r="E150" s="129" t="s">
        <v>323</v>
      </c>
      <c r="F150" s="123" t="s">
        <v>98</v>
      </c>
      <c r="G150" s="119" t="s">
        <v>324</v>
      </c>
      <c r="H150" s="4" t="s">
        <v>305</v>
      </c>
      <c r="I150" s="5">
        <v>3</v>
      </c>
      <c r="J150" s="5" t="b">
        <f t="shared" si="2"/>
        <v>0</v>
      </c>
      <c r="K150" s="13"/>
      <c r="L150" s="20"/>
      <c r="M150" s="4"/>
    </row>
    <row r="151" spans="1:13" x14ac:dyDescent="0.25">
      <c r="A151" s="120"/>
      <c r="B151" s="120"/>
      <c r="C151" s="133"/>
      <c r="D151" s="142"/>
      <c r="E151" s="130"/>
      <c r="F151" s="125"/>
      <c r="G151" s="120"/>
      <c r="H151" s="7" t="s">
        <v>306</v>
      </c>
      <c r="I151" s="8">
        <v>2</v>
      </c>
      <c r="J151" s="5" t="b">
        <f t="shared" si="2"/>
        <v>0</v>
      </c>
      <c r="K151" s="15"/>
      <c r="L151" s="17"/>
      <c r="M151" s="7"/>
    </row>
    <row r="152" spans="1:13" x14ac:dyDescent="0.25">
      <c r="A152" s="120"/>
      <c r="B152" s="120"/>
      <c r="C152" s="133"/>
      <c r="D152" s="142"/>
      <c r="E152" s="130"/>
      <c r="F152" s="125"/>
      <c r="G152" s="120"/>
      <c r="H152" s="7" t="s">
        <v>307</v>
      </c>
      <c r="I152" s="8">
        <v>1</v>
      </c>
      <c r="J152" s="5" t="b">
        <f t="shared" si="2"/>
        <v>0</v>
      </c>
      <c r="K152" s="15"/>
      <c r="L152" s="17"/>
      <c r="M152" s="7"/>
    </row>
    <row r="153" spans="1:13" x14ac:dyDescent="0.25">
      <c r="A153" s="120"/>
      <c r="B153" s="120"/>
      <c r="C153" s="133"/>
      <c r="D153" s="142"/>
      <c r="E153" s="130"/>
      <c r="F153" s="125"/>
      <c r="G153" s="120"/>
      <c r="H153" s="7" t="s">
        <v>308</v>
      </c>
      <c r="I153" s="8">
        <v>0</v>
      </c>
      <c r="J153" s="5" t="b">
        <f t="shared" si="2"/>
        <v>0</v>
      </c>
      <c r="K153" s="15"/>
      <c r="L153" s="17"/>
      <c r="M153" s="7"/>
    </row>
    <row r="154" spans="1:13" x14ac:dyDescent="0.25">
      <c r="A154" s="121"/>
      <c r="B154" s="121"/>
      <c r="C154" s="134"/>
      <c r="D154" s="143"/>
      <c r="E154" s="131"/>
      <c r="F154" s="126"/>
      <c r="G154" s="121"/>
      <c r="H154" s="10" t="s">
        <v>259</v>
      </c>
      <c r="I154" s="11" t="s">
        <v>108</v>
      </c>
      <c r="J154" s="5" t="b">
        <f t="shared" si="2"/>
        <v>1</v>
      </c>
      <c r="K154" s="16" t="s">
        <v>432</v>
      </c>
      <c r="L154" s="21" t="s">
        <v>9</v>
      </c>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427</v>
      </c>
      <c r="L155" s="40" t="s">
        <v>474</v>
      </c>
      <c r="M155" s="42"/>
    </row>
    <row r="156" spans="1:13" ht="25.5" x14ac:dyDescent="0.25">
      <c r="A156" s="119" t="s">
        <v>282</v>
      </c>
      <c r="B156" s="119" t="s">
        <v>328</v>
      </c>
      <c r="C156" s="132" t="s">
        <v>329</v>
      </c>
      <c r="D156" s="141" t="s">
        <v>330</v>
      </c>
      <c r="E156" s="129" t="s">
        <v>331</v>
      </c>
      <c r="F156" s="123" t="s">
        <v>98</v>
      </c>
      <c r="G156" s="119" t="s">
        <v>332</v>
      </c>
      <c r="H156" s="4" t="s">
        <v>333</v>
      </c>
      <c r="I156" s="5">
        <v>3</v>
      </c>
      <c r="J156" s="5" t="b">
        <f t="shared" si="2"/>
        <v>0</v>
      </c>
      <c r="K156" s="13"/>
      <c r="L156" s="20"/>
      <c r="M156" s="4"/>
    </row>
    <row r="157" spans="1:13" x14ac:dyDescent="0.25">
      <c r="A157" s="120"/>
      <c r="B157" s="120"/>
      <c r="C157" s="133"/>
      <c r="D157" s="142"/>
      <c r="E157" s="130"/>
      <c r="F157" s="125"/>
      <c r="G157" s="120"/>
      <c r="H157" s="7" t="s">
        <v>334</v>
      </c>
      <c r="I157" s="8">
        <v>2</v>
      </c>
      <c r="J157" s="5" t="b">
        <f t="shared" si="2"/>
        <v>0</v>
      </c>
      <c r="K157" s="8"/>
      <c r="L157" s="17"/>
      <c r="M157" s="7"/>
    </row>
    <row r="158" spans="1:13" ht="25.5" x14ac:dyDescent="0.25">
      <c r="A158" s="120"/>
      <c r="B158" s="120"/>
      <c r="C158" s="133"/>
      <c r="D158" s="142"/>
      <c r="E158" s="130"/>
      <c r="F158" s="125"/>
      <c r="G158" s="120"/>
      <c r="H158" s="7" t="s">
        <v>335</v>
      </c>
      <c r="I158" s="8">
        <v>1</v>
      </c>
      <c r="J158" s="5" t="b">
        <f t="shared" si="2"/>
        <v>0</v>
      </c>
      <c r="K158" s="15"/>
      <c r="L158" s="17"/>
      <c r="M158" s="7"/>
    </row>
    <row r="159" spans="1:13" ht="32.25" customHeight="1" x14ac:dyDescent="0.25">
      <c r="A159" s="120"/>
      <c r="B159" s="120"/>
      <c r="C159" s="133"/>
      <c r="D159" s="142"/>
      <c r="E159" s="130"/>
      <c r="F159" s="125"/>
      <c r="G159" s="120"/>
      <c r="H159" s="7" t="s">
        <v>336</v>
      </c>
      <c r="I159" s="8">
        <v>0</v>
      </c>
      <c r="J159" s="5" t="b">
        <f t="shared" si="2"/>
        <v>0</v>
      </c>
      <c r="K159" s="15"/>
      <c r="L159" s="17"/>
      <c r="M159" s="7"/>
    </row>
    <row r="160" spans="1:13" ht="75.75" customHeight="1" x14ac:dyDescent="0.25">
      <c r="A160" s="121"/>
      <c r="B160" s="121"/>
      <c r="C160" s="134"/>
      <c r="D160" s="143"/>
      <c r="E160" s="131"/>
      <c r="F160" s="126"/>
      <c r="G160" s="121"/>
      <c r="H160" s="10" t="s">
        <v>119</v>
      </c>
      <c r="I160" s="11" t="s">
        <v>108</v>
      </c>
      <c r="J160" s="5" t="b">
        <f t="shared" si="2"/>
        <v>1</v>
      </c>
      <c r="K160" s="16" t="s">
        <v>432</v>
      </c>
      <c r="L160" s="21" t="s">
        <v>435</v>
      </c>
      <c r="M160" s="10"/>
    </row>
    <row r="161" spans="1:13" ht="51" x14ac:dyDescent="0.25">
      <c r="A161" s="30" t="s">
        <v>282</v>
      </c>
      <c r="B161" s="30" t="s">
        <v>328</v>
      </c>
      <c r="C161" s="67" t="s">
        <v>337</v>
      </c>
      <c r="D161" s="87" t="s">
        <v>338</v>
      </c>
      <c r="E161" s="31" t="s">
        <v>339</v>
      </c>
      <c r="F161" s="30" t="s">
        <v>247</v>
      </c>
      <c r="G161" s="31"/>
      <c r="H161" s="31"/>
      <c r="I161" s="68" t="s">
        <v>108</v>
      </c>
      <c r="J161" s="5" t="b">
        <f t="shared" si="2"/>
        <v>0</v>
      </c>
      <c r="K161" s="32"/>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0</v>
      </c>
      <c r="K162" s="32"/>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0</v>
      </c>
      <c r="K163" s="32"/>
      <c r="L163" s="30"/>
      <c r="M163" s="31"/>
    </row>
    <row r="164" spans="1:13" ht="114.75" x14ac:dyDescent="0.25">
      <c r="A164" s="119" t="s">
        <v>282</v>
      </c>
      <c r="B164" s="119" t="s">
        <v>328</v>
      </c>
      <c r="C164" s="132" t="s">
        <v>346</v>
      </c>
      <c r="D164" s="141" t="s">
        <v>347</v>
      </c>
      <c r="E164" s="129" t="s">
        <v>348</v>
      </c>
      <c r="F164" s="123" t="s">
        <v>98</v>
      </c>
      <c r="G164" s="117" t="s">
        <v>349</v>
      </c>
      <c r="H164" s="4" t="s">
        <v>350</v>
      </c>
      <c r="I164" s="5">
        <v>3</v>
      </c>
      <c r="J164" s="5" t="b">
        <f t="shared" si="2"/>
        <v>1</v>
      </c>
      <c r="K164" s="13">
        <v>3</v>
      </c>
      <c r="L164" s="20" t="s">
        <v>436</v>
      </c>
      <c r="M164" s="22" t="s">
        <v>437</v>
      </c>
    </row>
    <row r="165" spans="1:13" ht="25.5" x14ac:dyDescent="0.25">
      <c r="A165" s="120"/>
      <c r="B165" s="120"/>
      <c r="C165" s="133"/>
      <c r="D165" s="142"/>
      <c r="E165" s="130"/>
      <c r="F165" s="125"/>
      <c r="G165" s="118"/>
      <c r="H165" s="7" t="s">
        <v>351</v>
      </c>
      <c r="I165" s="8">
        <v>2</v>
      </c>
      <c r="J165" s="5" t="b">
        <f t="shared" si="2"/>
        <v>0</v>
      </c>
      <c r="K165" s="15"/>
      <c r="L165" s="17"/>
      <c r="M165" s="7"/>
    </row>
    <row r="166" spans="1:13" ht="25.5" x14ac:dyDescent="0.25">
      <c r="A166" s="120"/>
      <c r="B166" s="120"/>
      <c r="C166" s="133"/>
      <c r="D166" s="142"/>
      <c r="E166" s="130"/>
      <c r="F166" s="125"/>
      <c r="G166" s="118"/>
      <c r="H166" s="7" t="s">
        <v>352</v>
      </c>
      <c r="I166" s="8">
        <v>1</v>
      </c>
      <c r="J166" s="5" t="b">
        <f t="shared" si="2"/>
        <v>0</v>
      </c>
      <c r="K166" s="15"/>
      <c r="L166" s="17"/>
      <c r="M166" s="7"/>
    </row>
    <row r="167" spans="1:13" x14ac:dyDescent="0.25">
      <c r="A167" s="120"/>
      <c r="B167" s="120"/>
      <c r="C167" s="133"/>
      <c r="D167" s="142"/>
      <c r="E167" s="130"/>
      <c r="F167" s="125"/>
      <c r="G167" s="118"/>
      <c r="H167" s="7" t="s">
        <v>336</v>
      </c>
      <c r="I167" s="8">
        <v>0</v>
      </c>
      <c r="J167" s="5" t="b">
        <f t="shared" si="2"/>
        <v>0</v>
      </c>
      <c r="K167" s="15"/>
      <c r="L167" s="17"/>
      <c r="M167" s="7"/>
    </row>
    <row r="168" spans="1:13" ht="30" customHeight="1" x14ac:dyDescent="0.25">
      <c r="A168" s="121"/>
      <c r="B168" s="121"/>
      <c r="C168" s="134"/>
      <c r="D168" s="143"/>
      <c r="E168" s="131"/>
      <c r="F168" s="126"/>
      <c r="G168" s="122"/>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1</v>
      </c>
      <c r="K169" s="32" t="s">
        <v>438</v>
      </c>
      <c r="L169" s="30"/>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1</v>
      </c>
      <c r="K170" s="32" t="s">
        <v>108</v>
      </c>
      <c r="L170" s="30"/>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108</v>
      </c>
      <c r="L171" s="30"/>
      <c r="M171" s="31"/>
    </row>
    <row r="172" spans="1:13" ht="24.75" customHeight="1" x14ac:dyDescent="0.25">
      <c r="A172" s="117" t="s">
        <v>282</v>
      </c>
      <c r="B172" s="117" t="s">
        <v>328</v>
      </c>
      <c r="C172" s="184">
        <v>16</v>
      </c>
      <c r="D172" s="149" t="s">
        <v>361</v>
      </c>
      <c r="E172" s="129" t="s">
        <v>362</v>
      </c>
      <c r="F172" s="171" t="s">
        <v>98</v>
      </c>
      <c r="G172" s="119" t="s">
        <v>363</v>
      </c>
      <c r="H172" s="22" t="s">
        <v>364</v>
      </c>
      <c r="I172" s="24">
        <v>3</v>
      </c>
      <c r="J172" s="5" t="b">
        <f t="shared" si="2"/>
        <v>0</v>
      </c>
      <c r="K172" s="25"/>
      <c r="L172" s="24"/>
      <c r="M172" s="4"/>
    </row>
    <row r="173" spans="1:13" ht="24.75" customHeight="1" x14ac:dyDescent="0.25">
      <c r="A173" s="118"/>
      <c r="B173" s="118"/>
      <c r="C173" s="185"/>
      <c r="D173" s="150"/>
      <c r="E173" s="130"/>
      <c r="F173" s="172"/>
      <c r="G173" s="120"/>
      <c r="H173" s="26" t="s">
        <v>365</v>
      </c>
      <c r="I173" s="27">
        <v>2</v>
      </c>
      <c r="J173" s="5" t="b">
        <f t="shared" si="2"/>
        <v>1</v>
      </c>
      <c r="K173" s="28">
        <v>2</v>
      </c>
      <c r="L173" s="27" t="s">
        <v>442</v>
      </c>
      <c r="M173" s="26">
        <v>6.91</v>
      </c>
    </row>
    <row r="174" spans="1:13" ht="24.75" customHeight="1" x14ac:dyDescent="0.25">
      <c r="A174" s="118"/>
      <c r="B174" s="118"/>
      <c r="C174" s="185"/>
      <c r="D174" s="150"/>
      <c r="E174" s="130"/>
      <c r="F174" s="172"/>
      <c r="G174" s="120"/>
      <c r="H174" s="26" t="s">
        <v>366</v>
      </c>
      <c r="I174" s="27">
        <v>1</v>
      </c>
      <c r="J174" s="5" t="b">
        <f t="shared" si="2"/>
        <v>0</v>
      </c>
      <c r="K174" s="28"/>
      <c r="L174" s="27"/>
      <c r="M174" s="26"/>
    </row>
    <row r="175" spans="1:13" ht="24.75" customHeight="1" x14ac:dyDescent="0.25">
      <c r="A175" s="122"/>
      <c r="B175" s="122"/>
      <c r="C175" s="186"/>
      <c r="D175" s="151"/>
      <c r="E175" s="131"/>
      <c r="F175" s="173"/>
      <c r="G175" s="121"/>
      <c r="H175" s="23" t="s">
        <v>367</v>
      </c>
      <c r="I175" s="11">
        <v>0</v>
      </c>
      <c r="J175" s="5" t="b">
        <f t="shared" si="2"/>
        <v>0</v>
      </c>
      <c r="K175" s="11"/>
      <c r="L175" s="18"/>
      <c r="M175" s="23"/>
    </row>
    <row r="176" spans="1:13" ht="24.75" customHeight="1" x14ac:dyDescent="0.25">
      <c r="A176" s="117" t="s">
        <v>282</v>
      </c>
      <c r="B176" s="117" t="s">
        <v>328</v>
      </c>
      <c r="C176" s="184">
        <v>17</v>
      </c>
      <c r="D176" s="149" t="s">
        <v>368</v>
      </c>
      <c r="E176" s="129" t="s">
        <v>369</v>
      </c>
      <c r="F176" s="171" t="s">
        <v>98</v>
      </c>
      <c r="G176" s="119" t="s">
        <v>363</v>
      </c>
      <c r="H176" s="22" t="s">
        <v>370</v>
      </c>
      <c r="I176" s="24">
        <v>3</v>
      </c>
      <c r="J176" s="5" t="b">
        <f t="shared" si="2"/>
        <v>0</v>
      </c>
      <c r="K176" s="25"/>
      <c r="L176" s="24"/>
      <c r="M176" s="4"/>
    </row>
    <row r="177" spans="1:13" ht="24.75" customHeight="1" x14ac:dyDescent="0.25">
      <c r="A177" s="118"/>
      <c r="B177" s="118"/>
      <c r="C177" s="185"/>
      <c r="D177" s="150"/>
      <c r="E177" s="130"/>
      <c r="F177" s="172"/>
      <c r="G177" s="120"/>
      <c r="H177" s="26" t="s">
        <v>371</v>
      </c>
      <c r="I177" s="27">
        <v>2</v>
      </c>
      <c r="J177" s="5" t="b">
        <f t="shared" si="2"/>
        <v>1</v>
      </c>
      <c r="K177" s="28">
        <v>2</v>
      </c>
      <c r="L177" s="27" t="s">
        <v>442</v>
      </c>
      <c r="M177" s="26">
        <v>64.709999999999994</v>
      </c>
    </row>
    <row r="178" spans="1:13" ht="24.75" customHeight="1" x14ac:dyDescent="0.25">
      <c r="A178" s="118"/>
      <c r="B178" s="118"/>
      <c r="C178" s="185"/>
      <c r="D178" s="150"/>
      <c r="E178" s="130"/>
      <c r="F178" s="172"/>
      <c r="G178" s="120"/>
      <c r="H178" s="26" t="s">
        <v>372</v>
      </c>
      <c r="I178" s="27">
        <v>1</v>
      </c>
      <c r="J178" s="5" t="b">
        <f t="shared" si="2"/>
        <v>0</v>
      </c>
      <c r="K178" s="28"/>
      <c r="L178" s="27"/>
      <c r="M178" s="26"/>
    </row>
    <row r="179" spans="1:13" ht="100.5" customHeight="1" x14ac:dyDescent="0.25">
      <c r="A179" s="122"/>
      <c r="B179" s="122"/>
      <c r="C179" s="186"/>
      <c r="D179" s="151"/>
      <c r="E179" s="131"/>
      <c r="F179" s="173"/>
      <c r="G179" s="121"/>
      <c r="H179" s="23" t="s">
        <v>367</v>
      </c>
      <c r="I179" s="11">
        <v>0</v>
      </c>
      <c r="J179" s="5" t="b">
        <f t="shared" si="2"/>
        <v>0</v>
      </c>
      <c r="K179" s="11"/>
      <c r="L179" s="18"/>
      <c r="M179" s="23"/>
    </row>
    <row r="180" spans="1:13" ht="25.5" x14ac:dyDescent="0.25">
      <c r="A180" s="117" t="s">
        <v>282</v>
      </c>
      <c r="B180" s="117" t="s">
        <v>328</v>
      </c>
      <c r="C180" s="184" t="s">
        <v>373</v>
      </c>
      <c r="D180" s="149" t="s">
        <v>374</v>
      </c>
      <c r="E180" s="147" t="s">
        <v>375</v>
      </c>
      <c r="F180" s="171" t="s">
        <v>98</v>
      </c>
      <c r="G180" s="119" t="s">
        <v>376</v>
      </c>
      <c r="H180" s="4" t="s">
        <v>377</v>
      </c>
      <c r="I180" s="24">
        <v>0</v>
      </c>
      <c r="J180" s="5" t="b">
        <f t="shared" si="2"/>
        <v>0</v>
      </c>
      <c r="K180" s="25"/>
      <c r="L180" s="24"/>
      <c r="M180" s="4"/>
    </row>
    <row r="181" spans="1:13" x14ac:dyDescent="0.25">
      <c r="A181" s="118"/>
      <c r="B181" s="118"/>
      <c r="C181" s="185"/>
      <c r="D181" s="150"/>
      <c r="E181" s="152"/>
      <c r="F181" s="172"/>
      <c r="G181" s="120"/>
      <c r="H181" s="7" t="s">
        <v>378</v>
      </c>
      <c r="I181" s="27" t="s">
        <v>108</v>
      </c>
      <c r="J181" s="5" t="b">
        <f t="shared" si="2"/>
        <v>0</v>
      </c>
      <c r="K181" s="28"/>
      <c r="L181" s="27"/>
      <c r="M181" s="26"/>
    </row>
    <row r="182" spans="1:13" ht="25.5" x14ac:dyDescent="0.25">
      <c r="A182" s="122"/>
      <c r="B182" s="122"/>
      <c r="C182" s="186"/>
      <c r="D182" s="151"/>
      <c r="E182" s="148"/>
      <c r="F182" s="173"/>
      <c r="G182" s="121"/>
      <c r="H182" s="10" t="s">
        <v>379</v>
      </c>
      <c r="I182" s="18">
        <v>3</v>
      </c>
      <c r="J182" s="5" t="b">
        <f t="shared" si="2"/>
        <v>1</v>
      </c>
      <c r="K182" s="19">
        <v>3</v>
      </c>
      <c r="L182" s="18" t="s">
        <v>439</v>
      </c>
      <c r="M182" s="23" t="s">
        <v>440</v>
      </c>
    </row>
    <row r="183" spans="1:13" x14ac:dyDescent="0.25">
      <c r="A183" s="117" t="s">
        <v>282</v>
      </c>
      <c r="B183" s="117" t="s">
        <v>328</v>
      </c>
      <c r="C183" s="184" t="s">
        <v>380</v>
      </c>
      <c r="D183" s="149" t="s">
        <v>381</v>
      </c>
      <c r="E183" s="147" t="s">
        <v>382</v>
      </c>
      <c r="F183" s="171" t="s">
        <v>98</v>
      </c>
      <c r="G183" s="119" t="s">
        <v>376</v>
      </c>
      <c r="H183" s="4" t="s">
        <v>270</v>
      </c>
      <c r="I183" s="24">
        <v>1</v>
      </c>
      <c r="J183" s="5" t="b">
        <f t="shared" si="2"/>
        <v>0</v>
      </c>
      <c r="K183" s="25"/>
      <c r="L183" s="24"/>
      <c r="M183" s="4"/>
    </row>
    <row r="184" spans="1:13" ht="20.25" customHeight="1" x14ac:dyDescent="0.25">
      <c r="A184" s="118"/>
      <c r="B184" s="118"/>
      <c r="C184" s="185"/>
      <c r="D184" s="150"/>
      <c r="E184" s="152"/>
      <c r="F184" s="172"/>
      <c r="G184" s="120"/>
      <c r="H184" s="7" t="s">
        <v>383</v>
      </c>
      <c r="I184" s="27">
        <v>0</v>
      </c>
      <c r="J184" s="5" t="b">
        <f t="shared" si="2"/>
        <v>0</v>
      </c>
      <c r="K184" s="28"/>
      <c r="L184" s="27"/>
      <c r="M184" s="26"/>
    </row>
    <row r="185" spans="1:13" ht="123" customHeight="1" x14ac:dyDescent="0.25">
      <c r="A185" s="118"/>
      <c r="B185" s="118"/>
      <c r="C185" s="185"/>
      <c r="D185" s="150"/>
      <c r="E185" s="152"/>
      <c r="F185" s="172"/>
      <c r="G185" s="120"/>
      <c r="H185" s="7" t="s">
        <v>384</v>
      </c>
      <c r="I185" s="27">
        <v>2</v>
      </c>
      <c r="J185" s="5" t="b">
        <f t="shared" si="2"/>
        <v>0</v>
      </c>
      <c r="K185" s="28"/>
      <c r="L185" s="27"/>
      <c r="M185" s="18"/>
    </row>
    <row r="186" spans="1:13" ht="12.75" customHeight="1" x14ac:dyDescent="0.25">
      <c r="A186" s="123" t="s">
        <v>282</v>
      </c>
      <c r="B186" s="123" t="s">
        <v>328</v>
      </c>
      <c r="C186" s="176" t="s">
        <v>385</v>
      </c>
      <c r="D186" s="180" t="s">
        <v>386</v>
      </c>
      <c r="E186" s="129" t="s">
        <v>387</v>
      </c>
      <c r="F186" s="171" t="s">
        <v>182</v>
      </c>
      <c r="G186" s="119"/>
      <c r="H186" s="4" t="s">
        <v>200</v>
      </c>
      <c r="I186" s="5">
        <v>3</v>
      </c>
      <c r="J186" s="5" t="b">
        <f t="shared" si="2"/>
        <v>1</v>
      </c>
      <c r="K186" s="5">
        <v>3</v>
      </c>
      <c r="L186" s="20"/>
      <c r="M186" s="20"/>
    </row>
    <row r="187" spans="1:13" ht="12.75" customHeight="1" x14ac:dyDescent="0.25">
      <c r="A187" s="124"/>
      <c r="B187" s="124"/>
      <c r="C187" s="177"/>
      <c r="D187" s="181"/>
      <c r="E187" s="154"/>
      <c r="F187" s="175"/>
      <c r="G187" s="120"/>
      <c r="H187" s="52" t="s">
        <v>388</v>
      </c>
      <c r="I187" s="53">
        <v>2</v>
      </c>
      <c r="J187" s="5" t="b">
        <f t="shared" si="2"/>
        <v>0</v>
      </c>
      <c r="K187" s="53"/>
      <c r="L187" s="54"/>
      <c r="M187" s="54"/>
    </row>
    <row r="188" spans="1:13" ht="34.5" customHeight="1" x14ac:dyDescent="0.25">
      <c r="A188" s="124"/>
      <c r="B188" s="124"/>
      <c r="C188" s="177"/>
      <c r="D188" s="181"/>
      <c r="E188" s="154"/>
      <c r="F188" s="175"/>
      <c r="G188" s="120"/>
      <c r="H188" s="52" t="s">
        <v>389</v>
      </c>
      <c r="I188" s="53">
        <v>1</v>
      </c>
      <c r="J188" s="5" t="b">
        <f t="shared" si="2"/>
        <v>0</v>
      </c>
      <c r="K188" s="53"/>
      <c r="L188" s="54"/>
      <c r="M188" s="52"/>
    </row>
    <row r="189" spans="1:13" x14ac:dyDescent="0.25">
      <c r="A189" s="125"/>
      <c r="B189" s="125"/>
      <c r="C189" s="178"/>
      <c r="D189" s="182"/>
      <c r="E189" s="130"/>
      <c r="F189" s="172"/>
      <c r="G189" s="120"/>
      <c r="H189" s="7" t="s">
        <v>199</v>
      </c>
      <c r="I189" s="8">
        <v>0</v>
      </c>
      <c r="J189" s="5" t="b">
        <f t="shared" si="2"/>
        <v>0</v>
      </c>
      <c r="K189" s="8"/>
      <c r="L189" s="17"/>
      <c r="M189" s="7"/>
    </row>
    <row r="190" spans="1:13" ht="23.1" customHeight="1" x14ac:dyDescent="0.25">
      <c r="A190" s="126"/>
      <c r="B190" s="126"/>
      <c r="C190" s="179"/>
      <c r="D190" s="183"/>
      <c r="E190" s="131"/>
      <c r="F190" s="173"/>
      <c r="G190" s="121"/>
      <c r="H190" s="29" t="s">
        <v>390</v>
      </c>
      <c r="I190" s="11" t="s">
        <v>108</v>
      </c>
      <c r="J190" s="5" t="b">
        <f t="shared" si="2"/>
        <v>0</v>
      </c>
      <c r="K190" s="16"/>
      <c r="L190" s="21"/>
      <c r="M190" s="10"/>
    </row>
    <row r="191" spans="1:13" ht="23.1" customHeight="1" x14ac:dyDescent="0.25">
      <c r="A191" s="40"/>
      <c r="B191" s="40"/>
      <c r="C191" s="84"/>
      <c r="D191" s="95"/>
      <c r="E191" s="42"/>
      <c r="F191" s="94"/>
      <c r="G191" s="40"/>
      <c r="H191" s="42"/>
      <c r="I191" s="38"/>
      <c r="J191" s="5" t="b">
        <f t="shared" si="2"/>
        <v>0</v>
      </c>
      <c r="K191" s="39"/>
      <c r="L191" s="40"/>
      <c r="M191" s="42"/>
    </row>
    <row r="192" spans="1:13" x14ac:dyDescent="0.25">
      <c r="A192" s="123" t="s">
        <v>282</v>
      </c>
      <c r="B192" s="123" t="s">
        <v>328</v>
      </c>
      <c r="C192" s="176" t="s">
        <v>391</v>
      </c>
      <c r="D192" s="180" t="s">
        <v>392</v>
      </c>
      <c r="E192" s="129" t="s">
        <v>393</v>
      </c>
      <c r="F192" s="171" t="s">
        <v>182</v>
      </c>
      <c r="G192" s="119"/>
      <c r="H192" s="4" t="s">
        <v>200</v>
      </c>
      <c r="I192" s="5">
        <v>3</v>
      </c>
      <c r="J192" s="5" t="b">
        <f t="shared" si="2"/>
        <v>0</v>
      </c>
      <c r="K192" s="5"/>
      <c r="L192" s="20"/>
      <c r="M192" s="4"/>
    </row>
    <row r="193" spans="1:13" x14ac:dyDescent="0.25">
      <c r="A193" s="124"/>
      <c r="B193" s="124"/>
      <c r="C193" s="177"/>
      <c r="D193" s="181"/>
      <c r="E193" s="154"/>
      <c r="F193" s="175"/>
      <c r="G193" s="120"/>
      <c r="H193" s="52" t="s">
        <v>394</v>
      </c>
      <c r="I193" s="53">
        <v>2</v>
      </c>
      <c r="J193" s="5" t="b">
        <f t="shared" si="2"/>
        <v>0</v>
      </c>
      <c r="K193" s="53"/>
      <c r="L193" s="54"/>
      <c r="M193" s="52"/>
    </row>
    <row r="194" spans="1:13" ht="25.5" x14ac:dyDescent="0.25">
      <c r="A194" s="124"/>
      <c r="B194" s="124"/>
      <c r="C194" s="177"/>
      <c r="D194" s="181"/>
      <c r="E194" s="154"/>
      <c r="F194" s="175"/>
      <c r="G194" s="120"/>
      <c r="H194" s="52" t="s">
        <v>395</v>
      </c>
      <c r="I194" s="53">
        <v>1</v>
      </c>
      <c r="J194" s="5" t="b">
        <f t="shared" si="2"/>
        <v>0</v>
      </c>
      <c r="K194" s="53"/>
      <c r="L194" s="54"/>
      <c r="M194" s="52"/>
    </row>
    <row r="195" spans="1:13" x14ac:dyDescent="0.25">
      <c r="A195" s="125"/>
      <c r="B195" s="125"/>
      <c r="C195" s="178"/>
      <c r="D195" s="182"/>
      <c r="E195" s="130"/>
      <c r="F195" s="172"/>
      <c r="G195" s="120"/>
      <c r="H195" s="7" t="s">
        <v>199</v>
      </c>
      <c r="I195" s="8">
        <v>0</v>
      </c>
      <c r="J195" s="5" t="b">
        <f t="shared" ref="J195:J198" si="3">IF(K195&lt;&gt;"",TRUE,FALSE)</f>
        <v>1</v>
      </c>
      <c r="K195" s="8">
        <v>0</v>
      </c>
      <c r="L195" s="17" t="s">
        <v>433</v>
      </c>
      <c r="M195" s="7"/>
    </row>
    <row r="196" spans="1:13" ht="23.1" customHeight="1" x14ac:dyDescent="0.25">
      <c r="A196" s="126"/>
      <c r="B196" s="126"/>
      <c r="C196" s="179"/>
      <c r="D196" s="183"/>
      <c r="E196" s="131"/>
      <c r="F196" s="173"/>
      <c r="G196" s="121"/>
      <c r="H196" s="29" t="s">
        <v>390</v>
      </c>
      <c r="I196" s="11" t="s">
        <v>108</v>
      </c>
      <c r="J196" s="5" t="b">
        <f t="shared" si="3"/>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1</v>
      </c>
      <c r="K197" s="32" t="s">
        <v>441</v>
      </c>
      <c r="L197" s="30"/>
      <c r="M197" s="31"/>
    </row>
    <row r="198" spans="1:13" ht="38.25" x14ac:dyDescent="0.25">
      <c r="A198" s="30" t="s">
        <v>58</v>
      </c>
      <c r="B198" s="30" t="s">
        <v>58</v>
      </c>
      <c r="C198" s="67">
        <v>20</v>
      </c>
      <c r="D198" s="89" t="s">
        <v>399</v>
      </c>
      <c r="E198" s="31" t="s">
        <v>400</v>
      </c>
      <c r="F198" s="75" t="s">
        <v>247</v>
      </c>
      <c r="G198" s="31"/>
      <c r="H198" s="68"/>
      <c r="I198" s="68" t="s">
        <v>108</v>
      </c>
      <c r="J198" s="5" t="b">
        <f t="shared" si="3"/>
        <v>0</v>
      </c>
      <c r="K198" s="32"/>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94E55-3CDD-4B2F-9F39-16125E880620}">
  <dimension ref="A1:F72"/>
  <sheetViews>
    <sheetView topLeftCell="A35" workbookViewId="0">
      <selection activeCell="A66" sqref="A66"/>
    </sheetView>
  </sheetViews>
  <sheetFormatPr defaultRowHeight="12.75" x14ac:dyDescent="0.25"/>
  <sheetData>
    <row r="1" spans="1:6" ht="13.5" x14ac:dyDescent="0.25">
      <c r="A1" s="96" t="s">
        <v>443</v>
      </c>
      <c r="B1" s="96" t="s">
        <v>85</v>
      </c>
      <c r="C1" s="96" t="s">
        <v>86</v>
      </c>
      <c r="D1" s="97" t="s">
        <v>60</v>
      </c>
      <c r="E1" s="97" t="s">
        <v>444</v>
      </c>
      <c r="F1" s="97" t="s">
        <v>445</v>
      </c>
    </row>
    <row r="2" spans="1:6" ht="13.5" x14ac:dyDescent="0.25">
      <c r="A2" s="96">
        <v>0</v>
      </c>
      <c r="B2" s="96" t="s">
        <v>95</v>
      </c>
      <c r="C2" s="96" t="s">
        <v>95</v>
      </c>
      <c r="D2" s="97" t="s">
        <v>96</v>
      </c>
      <c r="E2" s="97">
        <f>IF(F2="pole asjakohane","",3)</f>
        <v>3</v>
      </c>
      <c r="F2" s="97">
        <f>IF(Hindamistabel!J2=TRUE,0,IF(Hindamistabel!J3=TRUE,1,IF(Hindamistabel!J4=TRUE,1,IF(Hindamistabel!J5=TRUE,2,IF(Hindamistabel!J6=TRUE,2,IF(Hindamistabel!J7=TRUE,3,IF(Hindamistabel!J8=TRUE,3,IF(Hindamistabel!J9=TRUE,"pole asjakohane",""))))))))</f>
        <v>3</v>
      </c>
    </row>
    <row r="3" spans="1:6" ht="13.5" x14ac:dyDescent="0.25">
      <c r="A3" s="98" t="s">
        <v>111</v>
      </c>
      <c r="B3" s="98" t="s">
        <v>109</v>
      </c>
      <c r="C3" s="98" t="s">
        <v>110</v>
      </c>
      <c r="D3" s="99" t="s">
        <v>446</v>
      </c>
      <c r="E3" s="99" t="str">
        <f>IF(F3="pole asjakohane","",3)</f>
        <v/>
      </c>
      <c r="F3" s="99" t="str">
        <f>IF(Hindamistabel!J10=TRUE,0,IF(Hindamistabel!J11=TRUE,1,IF(Hindamistabel!J12=TRUE,2,IF(Hindamistabel!J13=TRUE,3,IF(Hindamistabel!J14=TRUE,"pole asjakohane","")))))</f>
        <v>pole asjakohane</v>
      </c>
    </row>
    <row r="4" spans="1:6" ht="13.5" x14ac:dyDescent="0.25">
      <c r="A4" s="100" t="s">
        <v>120</v>
      </c>
      <c r="B4" s="100" t="s">
        <v>109</v>
      </c>
      <c r="C4" s="100" t="s">
        <v>110</v>
      </c>
      <c r="D4" s="101" t="s">
        <v>447</v>
      </c>
      <c r="E4" s="101">
        <f>IF(F4="pole asjakohane","",3)</f>
        <v>3</v>
      </c>
      <c r="F4" s="101">
        <f>IF(Hindamistabel!J15=TRUE,0,IF(Hindamistabel!J16=TRUE,1,IF(Hindamistabel!J17=TRUE,2,IF(Hindamistabel!J18=TRUE,3,IF(Hindamistabel!J19=TRUE,"pole asjakohane","")))))</f>
        <v>3</v>
      </c>
    </row>
    <row r="5" spans="1:6" ht="13.5" x14ac:dyDescent="0.25">
      <c r="A5" s="100" t="s">
        <v>125</v>
      </c>
      <c r="B5" s="100" t="s">
        <v>109</v>
      </c>
      <c r="C5" s="100" t="s">
        <v>110</v>
      </c>
      <c r="D5" s="101" t="s">
        <v>126</v>
      </c>
      <c r="E5" s="101" t="str">
        <f>IF(OR(F5="pole asjakohane",Hindamistabel!J10=TRUE,Hindamistabel!J14=TRUE),"",3)</f>
        <v/>
      </c>
      <c r="F5" s="101" t="str">
        <f>IF(Hindamistabel!J20=TRUE,0,IF(Hindamistabel!J21=TRUE,1,IF(Hindamistabel!J22=TRUE,2,IF(Hindamistabel!J23=TRUE,3,IF(Hindamistabel!J24=TRUE,"pole asjakohane","")))))</f>
        <v>pole asjakohane</v>
      </c>
    </row>
    <row r="6" spans="1:6" ht="13.5" x14ac:dyDescent="0.25">
      <c r="A6" s="100" t="s">
        <v>133</v>
      </c>
      <c r="B6" s="100" t="s">
        <v>109</v>
      </c>
      <c r="C6" s="100" t="s">
        <v>110</v>
      </c>
      <c r="D6" s="101" t="s">
        <v>134</v>
      </c>
      <c r="E6" s="101">
        <f>IF(OR(F6="pole asjakohane",Hindamistabel!J15=TRUE,Hindamistabel!J19=TRUE),"",3)</f>
        <v>3</v>
      </c>
      <c r="F6" s="101">
        <f>IF(Hindamistabel!J25=TRUE,0,IF(Hindamistabel!J26=TRUE,1,IF(Hindamistabel!J27=TRUE,2,IF(Hindamistabel!J28=TRUE,3,IF(Hindamistabel!J29=TRUE,"pole asjakohane","")))))</f>
        <v>3</v>
      </c>
    </row>
    <row r="7" spans="1:6" ht="13.5" x14ac:dyDescent="0.25">
      <c r="A7" s="100" t="s">
        <v>137</v>
      </c>
      <c r="B7" s="100" t="s">
        <v>109</v>
      </c>
      <c r="C7" s="100" t="s">
        <v>110</v>
      </c>
      <c r="D7" s="101" t="s">
        <v>138</v>
      </c>
      <c r="E7" s="101">
        <f>IF(OR(F7="pole asjakohane", Hindamistabel!J2=TRUE,Hindamistabel!J9=TRUE),"",3)</f>
        <v>3</v>
      </c>
      <c r="F7" s="101">
        <f>IF(Hindamistabel!J30=TRUE,0,IF(Hindamistabel!J31=TRUE,1,IF(Hindamistabel!J32=TRUE,2,IF(Hindamistabel!J33=TRUE,3,""))))</f>
        <v>3</v>
      </c>
    </row>
    <row r="8" spans="1:6" ht="13.5" x14ac:dyDescent="0.25">
      <c r="A8" s="100" t="s">
        <v>144</v>
      </c>
      <c r="B8" s="100" t="s">
        <v>109</v>
      </c>
      <c r="C8" s="100" t="s">
        <v>110</v>
      </c>
      <c r="D8" s="101" t="s">
        <v>145</v>
      </c>
      <c r="E8" s="101" t="str">
        <f>IF(OR(F8="pole asjakohane",Hindamistabel!J2=TRUE,Hindamistabel!J9=TRUE,Hindamistabel!J33=TRUE),"",3)</f>
        <v/>
      </c>
      <c r="F8" s="101" t="str">
        <f>IF(Hindamistabel!J34=TRUE,0,IF(Hindamistabel!J35=TRUE,1,IF(Hindamistabel!J36=TRUE,2,IF(Hindamistabel!J37=TRUE,3,""))))</f>
        <v/>
      </c>
    </row>
    <row r="9" spans="1:6" ht="13.5" x14ac:dyDescent="0.25">
      <c r="A9" s="102" t="s">
        <v>153</v>
      </c>
      <c r="B9" s="102" t="s">
        <v>109</v>
      </c>
      <c r="C9" s="102" t="s">
        <v>152</v>
      </c>
      <c r="D9" s="103" t="s">
        <v>154</v>
      </c>
      <c r="E9" s="103">
        <f t="shared" ref="E9" si="0">IF(F9="pole asjakohane","",3)</f>
        <v>3</v>
      </c>
      <c r="F9" s="103">
        <f>IF(Hindamistabel!J38=TRUE,0,IF(Hindamistabel!J39=TRUE,1,IF(Hindamistabel!J40=TRUE,1,IF(Hindamistabel!J41=TRUE,2,IF(Hindamistabel!J42=TRUE,3,"")))))</f>
        <v>3</v>
      </c>
    </row>
    <row r="10" spans="1:6" ht="13.5" x14ac:dyDescent="0.25">
      <c r="A10" s="102" t="s">
        <v>161</v>
      </c>
      <c r="B10" s="102" t="s">
        <v>109</v>
      </c>
      <c r="C10" s="102" t="s">
        <v>152</v>
      </c>
      <c r="D10" s="103" t="s">
        <v>162</v>
      </c>
      <c r="E10" s="103">
        <f>IF(OR(F10="pole asjakohane",Hindamistabel!J38=TRUE),"",3)</f>
        <v>3</v>
      </c>
      <c r="F10" s="103">
        <f>IF(Hindamistabel!J43=TRUE,0,IF(Hindamistabel!J44=TRUE,1,IF(Hindamistabel!J45=TRUE,2,IF(Hindamistabel!J46=TRUE,3,""))))</f>
        <v>3</v>
      </c>
    </row>
    <row r="11" spans="1:6" ht="13.5" x14ac:dyDescent="0.25">
      <c r="A11" s="102" t="s">
        <v>168</v>
      </c>
      <c r="B11" s="102" t="s">
        <v>109</v>
      </c>
      <c r="C11" s="102" t="s">
        <v>152</v>
      </c>
      <c r="D11" s="103" t="s">
        <v>169</v>
      </c>
      <c r="E11" s="104" t="s">
        <v>108</v>
      </c>
      <c r="F11" s="104" t="s">
        <v>108</v>
      </c>
    </row>
    <row r="12" spans="1:6" ht="13.5" x14ac:dyDescent="0.25">
      <c r="A12" s="102">
        <v>4</v>
      </c>
      <c r="B12" s="102" t="s">
        <v>109</v>
      </c>
      <c r="C12" s="102" t="s">
        <v>152</v>
      </c>
      <c r="D12" s="103" t="s">
        <v>173</v>
      </c>
      <c r="E12" s="103">
        <f>IF(OR(F12="pole asjakohane",Hindamistabel!J9=TRUE,Hindamistabel!J2=TRUE),"",3)</f>
        <v>3</v>
      </c>
      <c r="F12" s="103">
        <f>IF(Hindamistabel!J52=TRUE,0,IF(Hindamistabel!J53=TRUE,2,IF(Hindamistabel!J54=TRUE,3,"")))</f>
        <v>3</v>
      </c>
    </row>
    <row r="13" spans="1:6" ht="13.5" x14ac:dyDescent="0.25">
      <c r="A13" s="100" t="s">
        <v>179</v>
      </c>
      <c r="B13" s="100" t="s">
        <v>109</v>
      </c>
      <c r="C13" s="100" t="s">
        <v>178</v>
      </c>
      <c r="D13" s="101" t="s">
        <v>180</v>
      </c>
      <c r="E13" s="101">
        <f>IF(OR(F13="pole asjakohane",Hindamistabel!J9=TRUE,Hindamistabel!J2=TRUE),"",3)</f>
        <v>3</v>
      </c>
      <c r="F13" s="101">
        <f>IF(Hindamistabel!J55=TRUE,0,IF(Hindamistabel!J56=TRUE,1,IF(Hindamistabel!J57=TRUE,1,IF(Hindamistabel!J58=TRUE,2,IF(Hindamistabel!J59=TRUE,3,"")))))</f>
        <v>3</v>
      </c>
    </row>
    <row r="14" spans="1:6" ht="13.5" x14ac:dyDescent="0.25">
      <c r="A14" s="100" t="s">
        <v>188</v>
      </c>
      <c r="B14" s="100" t="s">
        <v>109</v>
      </c>
      <c r="C14" s="100" t="s">
        <v>178</v>
      </c>
      <c r="D14" s="101" t="s">
        <v>189</v>
      </c>
      <c r="E14" s="101">
        <f>IF(OR(F14="pole asjakohane",Hindamistabel!J9=TRUE,Hindamistabel!J2=TRUE,Hindamistabel!J55=TRUE,Hindamistabel!J56=TRUE),"",3)</f>
        <v>3</v>
      </c>
      <c r="F14" s="101">
        <f>IF(Hindamistabel!J60=TRUE,0,IF(Hindamistabel!J61=TRUE,1,IF(Hindamistabel!J62=TRUE,2,IF(Hindamistabel!J63=TRUE,3,""))))</f>
        <v>3</v>
      </c>
    </row>
    <row r="15" spans="1:6" ht="13.5" x14ac:dyDescent="0.25">
      <c r="A15" s="100" t="s">
        <v>195</v>
      </c>
      <c r="B15" s="100" t="s">
        <v>109</v>
      </c>
      <c r="C15" s="100" t="s">
        <v>178</v>
      </c>
      <c r="D15" s="101" t="s">
        <v>196</v>
      </c>
      <c r="E15" s="101" t="str">
        <f>IF(OR(F15="pole asjakohane",Hindamistabel!J9=TRUE,Hindamistabel!J2=TRUE),"",3)</f>
        <v/>
      </c>
      <c r="F15" s="101" t="str">
        <f>IF(Hindamistabel!J64=TRUE,"pole asjakohane",IF(Hindamistabel!J65=TRUE,0,IF(Hindamistabel!J66=TRUE,3,"")))</f>
        <v>pole asjakohane</v>
      </c>
    </row>
    <row r="16" spans="1:6" ht="13.5" x14ac:dyDescent="0.25">
      <c r="A16" s="100" t="s">
        <v>201</v>
      </c>
      <c r="B16" s="100" t="s">
        <v>109</v>
      </c>
      <c r="C16" s="100" t="s">
        <v>178</v>
      </c>
      <c r="D16" s="101" t="s">
        <v>202</v>
      </c>
      <c r="E16" s="101">
        <f>IF(OR(F16="pole asjakohane",Hindamistabel!J9=TRUE,Hindamistabel!J2=TRUE),"",3)</f>
        <v>3</v>
      </c>
      <c r="F16" s="101">
        <f>IF(Hindamistabel!J67=TRUE,"pole asjakohane",IF(Hindamistabel!J68=TRUE,1,IF(Hindamistabel!J69=TRUE,3,"")))</f>
        <v>1</v>
      </c>
    </row>
    <row r="17" spans="1:6" ht="13.5" x14ac:dyDescent="0.25">
      <c r="A17" s="102" t="s">
        <v>205</v>
      </c>
      <c r="B17" s="102" t="s">
        <v>109</v>
      </c>
      <c r="C17" s="102" t="s">
        <v>204</v>
      </c>
      <c r="D17" s="103" t="s">
        <v>206</v>
      </c>
      <c r="E17" s="104" t="s">
        <v>108</v>
      </c>
      <c r="F17" s="104" t="s">
        <v>108</v>
      </c>
    </row>
    <row r="18" spans="1:6" ht="13.5" x14ac:dyDescent="0.25">
      <c r="A18" s="102" t="s">
        <v>210</v>
      </c>
      <c r="B18" s="102" t="s">
        <v>109</v>
      </c>
      <c r="C18" s="102" t="s">
        <v>204</v>
      </c>
      <c r="D18" s="103" t="s">
        <v>211</v>
      </c>
      <c r="E18" s="103" t="str">
        <f>IF(OR(F18="pole asjakohane",Hindamistabel!J9=TRUE,Hindamistabel!J2=TRUE,Hindamistabel!J71=TRUE),"",3)</f>
        <v/>
      </c>
      <c r="F18" s="103" t="str">
        <f>IF(Hindamistabel!J72=TRUE,0,IF(Hindamistabel!J73=TRUE,1,IF(Hindamistabel!J74=TRUE,2,IF(Hindamistabel!J75=TRUE,3,""))))</f>
        <v/>
      </c>
    </row>
    <row r="19" spans="1:6" ht="13.5" x14ac:dyDescent="0.25">
      <c r="A19" s="102" t="s">
        <v>217</v>
      </c>
      <c r="B19" s="102" t="s">
        <v>109</v>
      </c>
      <c r="C19" s="102" t="s">
        <v>204</v>
      </c>
      <c r="D19" s="103" t="s">
        <v>218</v>
      </c>
      <c r="E19" s="103" t="str">
        <f>IF(OR(F19="pole asjakohane",Hindamistabel!J9=TRUE,Hindamistabel!J2=TRUE,Hindamistabel!J71=TRUE,Hindamistabel!J72=TRUE),"",3)</f>
        <v/>
      </c>
      <c r="F19" s="103" t="str">
        <f>IF(Hindamistabel!J76=TRUE,"pole asjakohane",IF(Hindamistabel!J77=TRUE,0,IF(Hindamistabel!J78=TRUE,0,IF(Hindamistabel!J79=TRUE,3,""))))</f>
        <v/>
      </c>
    </row>
    <row r="20" spans="1:6" ht="13.5" x14ac:dyDescent="0.25">
      <c r="A20" s="102" t="s">
        <v>223</v>
      </c>
      <c r="B20" s="102" t="s">
        <v>109</v>
      </c>
      <c r="C20" s="102" t="s">
        <v>204</v>
      </c>
      <c r="D20" s="103" t="s">
        <v>224</v>
      </c>
      <c r="E20" s="103" t="str">
        <f>IF(OR(F20="pole asjakohane",Hindamistabel!J9=TRUE,Hindamistabel!J2=TRUE,Hindamistabel!J71=TRUE,Hindamistabel!J72=TRUE),"",3)</f>
        <v/>
      </c>
      <c r="F20" s="103" t="str">
        <f>IF(Hindamistabel!J80=TRUE,0,IF(Hindamistabel!J81=TRUE,1,IF(Hindamistabel!J82=TRUE,2,IF(Hindamistabel!J83=TRUE,3,""))))</f>
        <v/>
      </c>
    </row>
    <row r="21" spans="1:6" ht="13.5" x14ac:dyDescent="0.25">
      <c r="A21" s="98">
        <v>7</v>
      </c>
      <c r="B21" s="98" t="s">
        <v>230</v>
      </c>
      <c r="C21" s="98" t="s">
        <v>231</v>
      </c>
      <c r="D21" s="99" t="s">
        <v>232</v>
      </c>
      <c r="E21" s="99">
        <f>IF(OR(F21="pole asjakohane",Hindamistabel!J9=TRUE,Hindamistabel!J2=TRUE),"",3)</f>
        <v>3</v>
      </c>
      <c r="F21" s="99">
        <f>IF(Hindamistabel!J84=TRUE,3,IF(Hindamistabel!J85=TRUE,1,""))</f>
        <v>3</v>
      </c>
    </row>
    <row r="22" spans="1:6" ht="13.5" x14ac:dyDescent="0.25">
      <c r="A22" s="100" t="s">
        <v>236</v>
      </c>
      <c r="B22" s="100" t="s">
        <v>230</v>
      </c>
      <c r="C22" s="100" t="s">
        <v>231</v>
      </c>
      <c r="D22" s="101" t="s">
        <v>237</v>
      </c>
      <c r="E22" s="101">
        <f>IF(OR(F22="pole asjakohane",Hindamistabel!J9=TRUE,Hindamistabel!J2=TRUE),"",3)</f>
        <v>3</v>
      </c>
      <c r="F22" s="101">
        <f>IF(Hindamistabel!J86=TRUE,"pole asjakohane",IF(Hindamistabel!J87=TRUE,0,IF(Hindamistabel!J88=TRUE,1,IF(Hindamistabel!J89=TRUE,2,IF(Hindamistabel!J90=TRUE,3,"")))))</f>
        <v>0</v>
      </c>
    </row>
    <row r="23" spans="1:6" ht="13.5" x14ac:dyDescent="0.25">
      <c r="A23" s="100" t="s">
        <v>244</v>
      </c>
      <c r="B23" s="100" t="s">
        <v>230</v>
      </c>
      <c r="C23" s="100" t="s">
        <v>231</v>
      </c>
      <c r="D23" s="101" t="s">
        <v>245</v>
      </c>
      <c r="E23" s="105" t="s">
        <v>108</v>
      </c>
      <c r="F23" s="105" t="s">
        <v>108</v>
      </c>
    </row>
    <row r="24" spans="1:6" ht="13.5" x14ac:dyDescent="0.25">
      <c r="A24" s="100">
        <v>9</v>
      </c>
      <c r="B24" s="100" t="s">
        <v>230</v>
      </c>
      <c r="C24" s="100" t="s">
        <v>231</v>
      </c>
      <c r="D24" s="101" t="s">
        <v>248</v>
      </c>
      <c r="E24" s="101">
        <f t="shared" ref="E24:E48" si="1">IF(F24="pole asjakohane","",3)</f>
        <v>3</v>
      </c>
      <c r="F24" s="101">
        <f>IF(Hindamistabel!J92=TRUE,0,IF(Hindamistabel!J93=TRUE,1,IF(Hindamistabel!J94=TRUE,2,IF(Hindamistabel!J95=TRUE,3,""))))</f>
        <v>2</v>
      </c>
    </row>
    <row r="25" spans="1:6" ht="13.5" x14ac:dyDescent="0.25">
      <c r="A25" s="102" t="s">
        <v>255</v>
      </c>
      <c r="B25" s="102" t="s">
        <v>230</v>
      </c>
      <c r="C25" s="102" t="s">
        <v>254</v>
      </c>
      <c r="D25" s="103" t="s">
        <v>256</v>
      </c>
      <c r="E25" s="103">
        <f t="shared" si="1"/>
        <v>3</v>
      </c>
      <c r="F25" s="103">
        <f>IF(Hindamistabel!J96=TRUE,"pole asjakohane",IF(Hindamistabel!J97=TRUE,0,IF(Hindamistabel!J98=TRUE,1,IF(Hindamistabel!J99=TRUE,3,""))))</f>
        <v>1</v>
      </c>
    </row>
    <row r="26" spans="1:6" ht="13.5" x14ac:dyDescent="0.25">
      <c r="A26" s="102" t="s">
        <v>263</v>
      </c>
      <c r="B26" s="102" t="s">
        <v>230</v>
      </c>
      <c r="C26" s="102" t="s">
        <v>254</v>
      </c>
      <c r="D26" s="103" t="s">
        <v>264</v>
      </c>
      <c r="E26" s="103">
        <f t="shared" si="1"/>
        <v>3</v>
      </c>
      <c r="F26" s="103">
        <f>IF(Hindamistabel!J100=TRUE,"pole asjakohane",IF(Hindamistabel!J101=TRUE,0,IF(Hindamistabel!J102=TRUE,1,IF(Hindamistabel!J103=TRUE,3,""))))</f>
        <v>3</v>
      </c>
    </row>
    <row r="27" spans="1:6" ht="13.5" x14ac:dyDescent="0.25">
      <c r="A27" s="102" t="s">
        <v>267</v>
      </c>
      <c r="B27" s="102" t="s">
        <v>230</v>
      </c>
      <c r="C27" s="102" t="s">
        <v>254</v>
      </c>
      <c r="D27" s="103" t="s">
        <v>268</v>
      </c>
      <c r="E27" s="104" t="s">
        <v>108</v>
      </c>
      <c r="F27" s="104" t="s">
        <v>108</v>
      </c>
    </row>
    <row r="28" spans="1:6" ht="13.5" x14ac:dyDescent="0.25">
      <c r="A28" s="102" t="s">
        <v>273</v>
      </c>
      <c r="B28" s="102" t="s">
        <v>230</v>
      </c>
      <c r="C28" s="102" t="s">
        <v>254</v>
      </c>
      <c r="D28" s="103" t="s">
        <v>274</v>
      </c>
      <c r="E28" s="106" t="s">
        <v>108</v>
      </c>
      <c r="F28" s="106" t="s">
        <v>108</v>
      </c>
    </row>
    <row r="29" spans="1:6" ht="13.5" x14ac:dyDescent="0.25">
      <c r="A29" s="98" t="s">
        <v>283</v>
      </c>
      <c r="B29" s="98" t="s">
        <v>282</v>
      </c>
      <c r="C29" s="98" t="s">
        <v>204</v>
      </c>
      <c r="D29" s="99" t="s">
        <v>284</v>
      </c>
      <c r="E29" s="101" t="str">
        <f>IF(OR(F29="pole asjakohane",Hindamistabel!J9=TRUE,Hindamistabel!J2=TRUE),"",3)</f>
        <v/>
      </c>
      <c r="F29" s="101" t="str">
        <f>IF(Hindamistabel!J114=TRUE,"pole asjakohane",IF(Hindamistabel!J115=TRUE,3,IF(Hindamistabel!J116=TRUE,2,IF(Hindamistabel!J117=TRUE,1,IF(Hindamistabel!J118=TRUE,0,"")))))</f>
        <v>pole asjakohane</v>
      </c>
    </row>
    <row r="30" spans="1:6" ht="13.5" x14ac:dyDescent="0.25">
      <c r="A30" s="100" t="s">
        <v>291</v>
      </c>
      <c r="B30" s="100" t="s">
        <v>282</v>
      </c>
      <c r="C30" s="100" t="s">
        <v>204</v>
      </c>
      <c r="D30" s="101" t="s">
        <v>292</v>
      </c>
      <c r="E30" s="101" t="str">
        <f>IF(OR(F30="pole asjakohane",Hindamistabel!J9=TRUE,Hindamistabel!J2=TRUE),"",3)</f>
        <v/>
      </c>
      <c r="F30" s="101" t="str">
        <f>IF(Hindamistabel!J119=TRUE,"pole asjakohane",IF(Hindamistabel!J120=TRUE,3,IF(Hindamistabel!J121=TRUE,2,IF(Hindamistabel!J122=TRUE,1,IF(Hindamistabel!J123=TRUE,0,"")))))</f>
        <v>pole asjakohane</v>
      </c>
    </row>
    <row r="31" spans="1:6" ht="13.5" x14ac:dyDescent="0.25">
      <c r="A31" s="100" t="s">
        <v>294</v>
      </c>
      <c r="B31" s="100" t="s">
        <v>282</v>
      </c>
      <c r="C31" s="100" t="s">
        <v>204</v>
      </c>
      <c r="D31" s="101" t="s">
        <v>295</v>
      </c>
      <c r="E31" s="101" t="str">
        <f>IF(OR(F31="pole asjakohane",Hindamistabel!J9=TRUE,Hindamistabel!J2=TRUE),"",3)</f>
        <v/>
      </c>
      <c r="F31" s="101" t="str">
        <f>IF(Hindamistabel!J124=TRUE,"pole asjakohane",IF(Hindamistabel!J125=TRUE,3,IF(Hindamistabel!J126=TRUE,2,IF(Hindamistabel!J127=TRUE,1,IF(Hindamistabel!J128=TRUE,0,"")))))</f>
        <v>pole asjakohane</v>
      </c>
    </row>
    <row r="32" spans="1:6" ht="13.5" x14ac:dyDescent="0.25">
      <c r="A32" s="100" t="s">
        <v>302</v>
      </c>
      <c r="B32" s="100" t="s">
        <v>282</v>
      </c>
      <c r="C32" s="100" t="s">
        <v>204</v>
      </c>
      <c r="D32" s="101" t="s">
        <v>303</v>
      </c>
      <c r="E32" s="101" t="str">
        <f>IF(OR(F32="pole asjakohane",Hindamistabel!J9=TRUE,Hindamistabel!J2=TRUE),"",3)</f>
        <v/>
      </c>
      <c r="F32" s="101" t="str">
        <f>IF(Hindamistabel!J129=TRUE,"pole asjakohane",IF(Hindamistabel!J130=TRUE,3,IF(Hindamistabel!J131=TRUE,2,IF(Hindamistabel!J132=TRUE,1,IF(Hindamistabel!J133=TRUE,0,"")))))</f>
        <v>pole asjakohane</v>
      </c>
    </row>
    <row r="33" spans="1:6" ht="13.5" x14ac:dyDescent="0.25">
      <c r="A33" s="100" t="s">
        <v>309</v>
      </c>
      <c r="B33" s="100" t="s">
        <v>282</v>
      </c>
      <c r="C33" s="100" t="s">
        <v>204</v>
      </c>
      <c r="D33" s="101" t="s">
        <v>310</v>
      </c>
      <c r="E33" s="101" t="str">
        <f>IF(OR(F33="pole asjakohane",Hindamistabel!J9=TRUE,Hindamistabel!J2=TRUE),"",3)</f>
        <v/>
      </c>
      <c r="F33" s="101" t="str">
        <f>IF(Hindamistabel!J134=TRUE,"pole asjakohane",IF(Hindamistabel!J135=TRUE,3,IF(Hindamistabel!J136=TRUE,2,IF(Hindamistabel!J137=TRUE,1,IF(Hindamistabel!J138=TRUE,0,"")))))</f>
        <v>pole asjakohane</v>
      </c>
    </row>
    <row r="34" spans="1:6" ht="13.5" x14ac:dyDescent="0.25">
      <c r="A34" s="100" t="s">
        <v>312</v>
      </c>
      <c r="B34" s="100" t="s">
        <v>282</v>
      </c>
      <c r="C34" s="100" t="s">
        <v>204</v>
      </c>
      <c r="D34" s="101" t="s">
        <v>313</v>
      </c>
      <c r="E34" s="105" t="s">
        <v>108</v>
      </c>
      <c r="F34" s="105" t="s">
        <v>108</v>
      </c>
    </row>
    <row r="35" spans="1:6" ht="13.5" x14ac:dyDescent="0.25">
      <c r="A35" s="100" t="s">
        <v>315</v>
      </c>
      <c r="B35" s="100" t="s">
        <v>282</v>
      </c>
      <c r="C35" s="100" t="s">
        <v>204</v>
      </c>
      <c r="D35" s="101" t="s">
        <v>316</v>
      </c>
      <c r="E35" s="101">
        <f>IF(OR(F35="pole asjakohane",Hindamistabel!J9=TRUE,Hindamistabel!J2=TRUE),"",3)</f>
        <v>3</v>
      </c>
      <c r="F35" s="101">
        <f>IF(Hindamistabel!J140=TRUE,3,IF(Hindamistabel!J141=TRUE,2,IF(Hindamistabel!J142=TRUE,1,IF(Hindamistabel!J143=TRUE,0,IF(Hindamistabel!J144=TRUE,"pole asjakohane","")))))</f>
        <v>0</v>
      </c>
    </row>
    <row r="36" spans="1:6" ht="13.5" x14ac:dyDescent="0.25">
      <c r="A36" s="100" t="s">
        <v>318</v>
      </c>
      <c r="B36" s="100" t="s">
        <v>282</v>
      </c>
      <c r="C36" s="100" t="s">
        <v>204</v>
      </c>
      <c r="D36" s="101" t="s">
        <v>319</v>
      </c>
      <c r="E36" s="101">
        <f>IF(OR(F36="pole asjakohane",Hindamistabel!J9=TRUE,Hindamistabel!J2=TRUE),"",3)</f>
        <v>3</v>
      </c>
      <c r="F36" s="101">
        <f>IF(Hindamistabel!J145=TRUE,3,IF(Hindamistabel!J146=TRUE,2,IF(Hindamistabel!J147=TRUE,1,IF(Hindamistabel!J148=TRUE,0,IF(Hindamistabel!J149=TRUE,"pole asjakohane","")))))</f>
        <v>1</v>
      </c>
    </row>
    <row r="37" spans="1:6" ht="13.5" x14ac:dyDescent="0.25">
      <c r="A37" s="100" t="s">
        <v>321</v>
      </c>
      <c r="B37" s="100" t="s">
        <v>282</v>
      </c>
      <c r="C37" s="100" t="s">
        <v>204</v>
      </c>
      <c r="D37" s="101" t="s">
        <v>322</v>
      </c>
      <c r="E37" s="101" t="str">
        <f>IF(OR(F37="pole asjakohane",Hindamistabel!J9=TRUE,Hindamistabel!J2=TRUE),"",3)</f>
        <v/>
      </c>
      <c r="F37" s="101" t="str">
        <f>IF(Hindamistabel!J150=TRUE,3,IF(Hindamistabel!J151=TRUE,2,IF(Hindamistabel!J152=TRUE,1,IF(Hindamistabel!J153=TRUE,0,IF(Hindamistabel!J154=TRUE,"pole asjakohane","")))))</f>
        <v>pole asjakohane</v>
      </c>
    </row>
    <row r="38" spans="1:6" ht="13.5" x14ac:dyDescent="0.25">
      <c r="A38" s="100" t="s">
        <v>325</v>
      </c>
      <c r="B38" s="100" t="s">
        <v>282</v>
      </c>
      <c r="C38" s="100" t="s">
        <v>204</v>
      </c>
      <c r="D38" s="101" t="s">
        <v>326</v>
      </c>
      <c r="E38" s="105" t="s">
        <v>108</v>
      </c>
      <c r="F38" s="105" t="s">
        <v>108</v>
      </c>
    </row>
    <row r="39" spans="1:6" ht="13.5" x14ac:dyDescent="0.25">
      <c r="A39" s="102" t="s">
        <v>329</v>
      </c>
      <c r="B39" s="102" t="s">
        <v>282</v>
      </c>
      <c r="C39" s="102" t="s">
        <v>328</v>
      </c>
      <c r="D39" s="103" t="s">
        <v>448</v>
      </c>
      <c r="E39" s="103" t="str">
        <f t="shared" si="1"/>
        <v/>
      </c>
      <c r="F39" s="103" t="str">
        <f>IF(Hindamistabel!J156=TRUE,3,IF(Hindamistabel!J157=TRUE,2,IF(Hindamistabel!J158=TRUE,1,IF(Hindamistabel!J159=TRUE,0,IF(Hindamistabel!J160=TRUE,"pole asjakohane","")))))</f>
        <v>pole asjakohane</v>
      </c>
    </row>
    <row r="40" spans="1:6" ht="13.5" x14ac:dyDescent="0.25">
      <c r="A40" s="102" t="s">
        <v>337</v>
      </c>
      <c r="B40" s="102" t="s">
        <v>282</v>
      </c>
      <c r="C40" s="102" t="s">
        <v>328</v>
      </c>
      <c r="D40" s="103" t="s">
        <v>338</v>
      </c>
      <c r="E40" s="104" t="s">
        <v>108</v>
      </c>
      <c r="F40" s="104" t="s">
        <v>108</v>
      </c>
    </row>
    <row r="41" spans="1:6" ht="13.5" x14ac:dyDescent="0.25">
      <c r="A41" s="102" t="s">
        <v>340</v>
      </c>
      <c r="B41" s="102" t="s">
        <v>282</v>
      </c>
      <c r="C41" s="102" t="s">
        <v>328</v>
      </c>
      <c r="D41" s="103" t="s">
        <v>341</v>
      </c>
      <c r="E41" s="104" t="s">
        <v>108</v>
      </c>
      <c r="F41" s="104" t="s">
        <v>108</v>
      </c>
    </row>
    <row r="42" spans="1:6" ht="13.5" x14ac:dyDescent="0.25">
      <c r="A42" s="102" t="s">
        <v>343</v>
      </c>
      <c r="B42" s="102" t="s">
        <v>282</v>
      </c>
      <c r="C42" s="102" t="s">
        <v>328</v>
      </c>
      <c r="D42" s="103" t="s">
        <v>344</v>
      </c>
      <c r="E42" s="104" t="s">
        <v>108</v>
      </c>
      <c r="F42" s="104" t="s">
        <v>108</v>
      </c>
    </row>
    <row r="43" spans="1:6" ht="13.5" x14ac:dyDescent="0.25">
      <c r="A43" s="102" t="s">
        <v>346</v>
      </c>
      <c r="B43" s="102" t="s">
        <v>282</v>
      </c>
      <c r="C43" s="102" t="s">
        <v>328</v>
      </c>
      <c r="D43" s="103" t="s">
        <v>449</v>
      </c>
      <c r="E43" s="103">
        <f t="shared" si="1"/>
        <v>3</v>
      </c>
      <c r="F43" s="103">
        <f>IF(Hindamistabel!J164=TRUE,3,IF(Hindamistabel!J165=TRUE,2,IF(Hindamistabel!J166=TRUE,1,IF(Hindamistabel!J167=TRUE,0,IF(Hindamistabel!J168=TRUE,"pole asjakohane","")))))</f>
        <v>3</v>
      </c>
    </row>
    <row r="44" spans="1:6" ht="13.5" x14ac:dyDescent="0.25">
      <c r="A44" s="102" t="s">
        <v>353</v>
      </c>
      <c r="B44" s="102" t="s">
        <v>282</v>
      </c>
      <c r="C44" s="102" t="s">
        <v>328</v>
      </c>
      <c r="D44" s="103" t="s">
        <v>354</v>
      </c>
      <c r="E44" s="104" t="s">
        <v>108</v>
      </c>
      <c r="F44" s="104" t="s">
        <v>108</v>
      </c>
    </row>
    <row r="45" spans="1:6" ht="13.5" x14ac:dyDescent="0.25">
      <c r="A45" s="102" t="s">
        <v>355</v>
      </c>
      <c r="B45" s="102" t="s">
        <v>282</v>
      </c>
      <c r="C45" s="102" t="s">
        <v>328</v>
      </c>
      <c r="D45" s="103" t="s">
        <v>356</v>
      </c>
      <c r="E45" s="104" t="s">
        <v>108</v>
      </c>
      <c r="F45" s="104" t="s">
        <v>108</v>
      </c>
    </row>
    <row r="46" spans="1:6" ht="13.5" x14ac:dyDescent="0.25">
      <c r="A46" s="102" t="s">
        <v>358</v>
      </c>
      <c r="B46" s="102" t="s">
        <v>282</v>
      </c>
      <c r="C46" s="102" t="s">
        <v>328</v>
      </c>
      <c r="D46" s="103" t="s">
        <v>359</v>
      </c>
      <c r="E46" s="104" t="s">
        <v>108</v>
      </c>
      <c r="F46" s="104" t="s">
        <v>108</v>
      </c>
    </row>
    <row r="47" spans="1:6" ht="13.5" x14ac:dyDescent="0.25">
      <c r="A47" s="102">
        <v>16</v>
      </c>
      <c r="B47" s="102" t="s">
        <v>282</v>
      </c>
      <c r="C47" s="102" t="s">
        <v>328</v>
      </c>
      <c r="D47" s="103" t="s">
        <v>361</v>
      </c>
      <c r="E47" s="103">
        <f t="shared" si="1"/>
        <v>3</v>
      </c>
      <c r="F47" s="103">
        <f>IF(Hindamistabel!J172=TRUE,3,IF(Hindamistabel!J173=TRUE,2,IF(Hindamistabel!J174=TRUE,1,IF(Hindamistabel!J175=TRUE,0,""))))</f>
        <v>2</v>
      </c>
    </row>
    <row r="48" spans="1:6" ht="13.5" x14ac:dyDescent="0.25">
      <c r="A48" s="102">
        <v>17</v>
      </c>
      <c r="B48" s="102" t="s">
        <v>282</v>
      </c>
      <c r="C48" s="102" t="s">
        <v>328</v>
      </c>
      <c r="D48" s="103" t="s">
        <v>368</v>
      </c>
      <c r="E48" s="103">
        <f t="shared" si="1"/>
        <v>3</v>
      </c>
      <c r="F48" s="103">
        <f>IF(Hindamistabel!J176=TRUE,3,IF(Hindamistabel!J177=TRUE,2,IF(Hindamistabel!J178=TRUE,1,IF(Hindamistabel!J179=TRUE,0,""))))</f>
        <v>2</v>
      </c>
    </row>
    <row r="49" spans="1:6" ht="13.5" x14ac:dyDescent="0.25">
      <c r="A49" s="102" t="s">
        <v>373</v>
      </c>
      <c r="B49" s="102" t="s">
        <v>282</v>
      </c>
      <c r="C49" s="102" t="s">
        <v>328</v>
      </c>
      <c r="D49" s="103" t="s">
        <v>374</v>
      </c>
      <c r="E49" s="103">
        <f>IF(F49="pole asjakohane","",3)</f>
        <v>3</v>
      </c>
      <c r="F49" s="103">
        <f>IF(Hindamistabel!J180=TRUE,0,IF(Hindamistabel!J181=TRUE,"pole asjakohane",IF(Hindamistabel!J182=TRUE,3,"")))</f>
        <v>3</v>
      </c>
    </row>
    <row r="50" spans="1:6" ht="13.5" x14ac:dyDescent="0.25">
      <c r="A50" s="102" t="s">
        <v>380</v>
      </c>
      <c r="B50" s="102" t="s">
        <v>282</v>
      </c>
      <c r="C50" s="102" t="s">
        <v>328</v>
      </c>
      <c r="D50" s="103" t="s">
        <v>381</v>
      </c>
      <c r="E50" s="103" t="str">
        <f>IF(OR(F50="pole asjakohane",Hindamistabel!J180=TRUE,Hindamistabel!J182=TRUE),"",2)</f>
        <v/>
      </c>
      <c r="F50" s="103" t="str">
        <f>IF(Hindamistabel!J183=TRUE,1,IF(Hindamistabel!J184=TRUE,0,IF(Hindamistabel!J185=TRUE,2,"")))</f>
        <v/>
      </c>
    </row>
    <row r="51" spans="1:6" ht="13.5" x14ac:dyDescent="0.25">
      <c r="A51" s="102" t="s">
        <v>385</v>
      </c>
      <c r="B51" s="102" t="s">
        <v>282</v>
      </c>
      <c r="C51" s="102" t="s">
        <v>328</v>
      </c>
      <c r="D51" s="103" t="s">
        <v>386</v>
      </c>
      <c r="E51" s="103">
        <f>IF(F51="ei kohaldu","",3)</f>
        <v>3</v>
      </c>
      <c r="F51" s="103">
        <f>IF(Hindamistabel!J186=TRUE,3,IF(Hindamistabel!J187=TRUE,2,IF(Hindamistabel!J188=TRUE,1,IF(Hindamistabel!J189=TRUE,0,IF(Hindamistabel!J190=TRUE,"ei kohaldu","")))))</f>
        <v>3</v>
      </c>
    </row>
    <row r="52" spans="1:6" ht="13.5" x14ac:dyDescent="0.25">
      <c r="A52" s="102" t="s">
        <v>450</v>
      </c>
      <c r="B52" s="102" t="s">
        <v>282</v>
      </c>
      <c r="C52" s="102" t="s">
        <v>328</v>
      </c>
      <c r="D52" s="103" t="s">
        <v>397</v>
      </c>
      <c r="E52" s="104" t="s">
        <v>108</v>
      </c>
      <c r="F52" s="104" t="s">
        <v>108</v>
      </c>
    </row>
    <row r="53" spans="1:6" ht="13.5" x14ac:dyDescent="0.25">
      <c r="A53" s="102" t="s">
        <v>391</v>
      </c>
      <c r="B53" s="102" t="s">
        <v>282</v>
      </c>
      <c r="C53" s="102" t="s">
        <v>328</v>
      </c>
      <c r="D53" s="103" t="s">
        <v>392</v>
      </c>
      <c r="E53" s="103">
        <f>IF(F53="ei kohaldu","",3)</f>
        <v>3</v>
      </c>
      <c r="F53" s="103">
        <f>IF(Hindamistabel!J192=TRUE,3,IF(Hindamistabel!J193=TRUE,2,IF(Hindamistabel!J194=TRUE,1,IF(Hindamistabel!J195=TRUE,0,IF(Hindamistabel!J196=TRUE,"ei kohaldu","")))))</f>
        <v>0</v>
      </c>
    </row>
    <row r="54" spans="1:6" ht="13.5" x14ac:dyDescent="0.25">
      <c r="A54" s="102" t="s">
        <v>396</v>
      </c>
      <c r="B54" s="102" t="s">
        <v>282</v>
      </c>
      <c r="C54" s="102" t="s">
        <v>328</v>
      </c>
      <c r="D54" s="103" t="s">
        <v>451</v>
      </c>
      <c r="E54" s="104" t="s">
        <v>108</v>
      </c>
      <c r="F54" s="104" t="s">
        <v>108</v>
      </c>
    </row>
    <row r="55" spans="1:6" ht="13.5" x14ac:dyDescent="0.25">
      <c r="A55" s="98">
        <v>20</v>
      </c>
      <c r="B55" s="98" t="s">
        <v>58</v>
      </c>
      <c r="C55" s="98" t="s">
        <v>58</v>
      </c>
      <c r="D55" s="99" t="s">
        <v>399</v>
      </c>
      <c r="E55" s="107" t="s">
        <v>108</v>
      </c>
      <c r="F55" s="107" t="s">
        <v>108</v>
      </c>
    </row>
    <row r="56" spans="1:6" ht="13.5" x14ac:dyDescent="0.25">
      <c r="A56" s="96"/>
      <c r="B56" s="96"/>
      <c r="C56" s="96"/>
      <c r="D56" s="97"/>
      <c r="E56" s="97">
        <f>SUM(Tabel12[Max skoor])</f>
        <v>69</v>
      </c>
      <c r="F56" s="97">
        <f>SUM(Tabel12[Hindamise skoor])</f>
        <v>51</v>
      </c>
    </row>
    <row r="57" spans="1:6" ht="13.5" x14ac:dyDescent="0.25">
      <c r="A57" s="108"/>
      <c r="B57" s="109" t="s">
        <v>444</v>
      </c>
      <c r="C57" s="109" t="s">
        <v>445</v>
      </c>
      <c r="D57" s="110" t="s">
        <v>452</v>
      </c>
      <c r="E57" s="97"/>
      <c r="F57" s="97"/>
    </row>
    <row r="58" spans="1:6" ht="13.5" x14ac:dyDescent="0.25">
      <c r="A58" s="111" t="s">
        <v>453</v>
      </c>
      <c r="B58" s="111">
        <f>SUM(Tabel12[Max skoor])</f>
        <v>69</v>
      </c>
      <c r="C58" s="111">
        <f>SUM(Tabel12[Hindamise skoor])</f>
        <v>51</v>
      </c>
      <c r="D58" s="112">
        <f>C58/B58</f>
        <v>0.73913043478260865</v>
      </c>
      <c r="E58" s="97"/>
      <c r="F58" s="97"/>
    </row>
    <row r="59" spans="1:6" ht="13.5" x14ac:dyDescent="0.25">
      <c r="A59" s="113" t="s">
        <v>95</v>
      </c>
      <c r="B59" s="108">
        <f>SUM(E2)</f>
        <v>3</v>
      </c>
      <c r="C59" s="108">
        <f>SUM(F2)</f>
        <v>3</v>
      </c>
      <c r="D59" s="114">
        <f>C59/B59</f>
        <v>1</v>
      </c>
      <c r="E59" s="97"/>
      <c r="F59" s="97"/>
    </row>
    <row r="60" spans="1:6" ht="13.5" x14ac:dyDescent="0.25">
      <c r="A60" s="115" t="s">
        <v>454</v>
      </c>
      <c r="B60" s="108">
        <f>SUM(E3:E8)</f>
        <v>9</v>
      </c>
      <c r="C60" s="108">
        <f>SUM(F3:F8)</f>
        <v>9</v>
      </c>
      <c r="D60" s="114">
        <f t="shared" ref="D60:D72" si="2">C60/B60</f>
        <v>1</v>
      </c>
      <c r="E60" s="97"/>
      <c r="F60" s="97"/>
    </row>
    <row r="61" spans="1:6" ht="13.5" x14ac:dyDescent="0.25">
      <c r="A61" s="116" t="s">
        <v>455</v>
      </c>
      <c r="B61" s="108">
        <f>SUM(E9:E12)</f>
        <v>9</v>
      </c>
      <c r="C61" s="108">
        <f>SUM(F9:F12)</f>
        <v>9</v>
      </c>
      <c r="D61" s="114">
        <f t="shared" si="2"/>
        <v>1</v>
      </c>
      <c r="E61" s="97"/>
      <c r="F61" s="97"/>
    </row>
    <row r="62" spans="1:6" ht="13.5" x14ac:dyDescent="0.25">
      <c r="A62" s="115" t="s">
        <v>456</v>
      </c>
      <c r="B62" s="108">
        <f>SUM(E13:E16)</f>
        <v>9</v>
      </c>
      <c r="C62" s="108">
        <f>SUM(F13:F16)</f>
        <v>7</v>
      </c>
      <c r="D62" s="114">
        <f t="shared" si="2"/>
        <v>0.77777777777777779</v>
      </c>
      <c r="E62" s="97"/>
      <c r="F62" s="97"/>
    </row>
    <row r="63" spans="1:6" ht="13.5" x14ac:dyDescent="0.25">
      <c r="A63" s="116" t="s">
        <v>457</v>
      </c>
      <c r="B63" s="108">
        <f>SUM(E17:E20)</f>
        <v>0</v>
      </c>
      <c r="C63" s="108">
        <f>SUM(F17:F20)</f>
        <v>0</v>
      </c>
      <c r="D63" s="114" t="e">
        <f t="shared" si="2"/>
        <v>#DIV/0!</v>
      </c>
      <c r="E63" s="97"/>
      <c r="F63" s="97"/>
    </row>
    <row r="64" spans="1:6" ht="13.5" x14ac:dyDescent="0.25">
      <c r="A64" s="115" t="s">
        <v>458</v>
      </c>
      <c r="B64" s="108">
        <f>SUM(E21:E24)</f>
        <v>9</v>
      </c>
      <c r="C64" s="108">
        <f>SUM(F21:F24)</f>
        <v>5</v>
      </c>
      <c r="D64" s="114">
        <f t="shared" si="2"/>
        <v>0.55555555555555558</v>
      </c>
      <c r="E64" s="97"/>
      <c r="F64" s="97"/>
    </row>
    <row r="65" spans="1:6" ht="13.5" x14ac:dyDescent="0.25">
      <c r="A65" s="116" t="s">
        <v>459</v>
      </c>
      <c r="B65" s="108">
        <f>SUM(E25:E28)</f>
        <v>6</v>
      </c>
      <c r="C65" s="108">
        <f>SUM(F25:F28)</f>
        <v>4</v>
      </c>
      <c r="D65" s="114">
        <f t="shared" si="2"/>
        <v>0.66666666666666663</v>
      </c>
      <c r="E65" s="97"/>
      <c r="F65" s="97"/>
    </row>
    <row r="66" spans="1:6" ht="13.5" x14ac:dyDescent="0.25">
      <c r="A66" s="115" t="s">
        <v>460</v>
      </c>
      <c r="B66" s="108">
        <f>SUM(E29:E38)</f>
        <v>6</v>
      </c>
      <c r="C66" s="108">
        <f>SUM(F29:F38)</f>
        <v>1</v>
      </c>
      <c r="D66" s="114">
        <f t="shared" si="2"/>
        <v>0.16666666666666666</v>
      </c>
      <c r="E66" s="97"/>
      <c r="F66" s="97"/>
    </row>
    <row r="67" spans="1:6" ht="13.5" x14ac:dyDescent="0.25">
      <c r="A67" s="116" t="s">
        <v>461</v>
      </c>
      <c r="B67" s="108">
        <f>SUM(E39:E54)</f>
        <v>18</v>
      </c>
      <c r="C67" s="108">
        <f>SUM(F39:F54)</f>
        <v>13</v>
      </c>
      <c r="D67" s="114">
        <f t="shared" si="2"/>
        <v>0.72222222222222221</v>
      </c>
      <c r="E67" s="97"/>
      <c r="F67" s="97"/>
    </row>
    <row r="68" spans="1:6" ht="13.5" x14ac:dyDescent="0.25">
      <c r="A68" s="108"/>
      <c r="B68" s="108"/>
      <c r="C68" s="108"/>
      <c r="D68" s="114"/>
      <c r="E68" s="97"/>
      <c r="F68" s="97"/>
    </row>
    <row r="69" spans="1:6" ht="13.5" x14ac:dyDescent="0.25">
      <c r="A69" s="109" t="s">
        <v>462</v>
      </c>
      <c r="B69" s="108">
        <f>SUM(E12)</f>
        <v>3</v>
      </c>
      <c r="C69" s="108">
        <f>SUM(F2)</f>
        <v>3</v>
      </c>
      <c r="D69" s="114">
        <f t="shared" si="2"/>
        <v>1</v>
      </c>
      <c r="E69" s="97"/>
      <c r="F69" s="97"/>
    </row>
    <row r="70" spans="1:6" ht="13.5" x14ac:dyDescent="0.25">
      <c r="A70" s="109" t="s">
        <v>463</v>
      </c>
      <c r="B70" s="108">
        <f>SUM(E3:E20)</f>
        <v>27</v>
      </c>
      <c r="C70" s="108">
        <f>SUM(F3:F20)</f>
        <v>25</v>
      </c>
      <c r="D70" s="114">
        <f t="shared" si="2"/>
        <v>0.92592592592592593</v>
      </c>
      <c r="E70" s="97"/>
      <c r="F70" s="97"/>
    </row>
    <row r="71" spans="1:6" ht="13.5" x14ac:dyDescent="0.25">
      <c r="A71" s="109" t="s">
        <v>230</v>
      </c>
      <c r="B71" s="108">
        <f>SUM(E21:E28)</f>
        <v>15</v>
      </c>
      <c r="C71" s="108">
        <f>SUM(F21:F28)</f>
        <v>9</v>
      </c>
      <c r="D71" s="114">
        <f t="shared" si="2"/>
        <v>0.6</v>
      </c>
      <c r="E71" s="97"/>
      <c r="F71" s="97"/>
    </row>
    <row r="72" spans="1:6" ht="13.5" x14ac:dyDescent="0.25">
      <c r="A72" s="109" t="s">
        <v>282</v>
      </c>
      <c r="B72" s="108">
        <f>SUM(E29:E54)</f>
        <v>24</v>
      </c>
      <c r="C72" s="108">
        <f>SUM(F29:F54)</f>
        <v>14</v>
      </c>
      <c r="D72" s="114">
        <f t="shared" si="2"/>
        <v>0.58333333333333337</v>
      </c>
      <c r="E72" s="97"/>
      <c r="F72" s="97"/>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2025-11-24T08:28:27Z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