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codeName="{DD97A8EA-9A9A-E61F-A557-7D5A7D7259CE}"/>
  <workbookPr codeName="Sellest_töövihikust"/>
  <mc:AlternateContent xmlns:mc="http://schemas.openxmlformats.org/markup-compatibility/2006">
    <mc:Choice Requires="x15">
      <x15ac:absPath xmlns:x15ac="http://schemas.microsoft.com/office/spreadsheetml/2010/11/ac" url="\\sise.envir.ee\Kasutajad$\KA\48205165214\Documents\Tulemuslikkuse hindamine\Liggi hindamised\2026\"/>
    </mc:Choice>
  </mc:AlternateContent>
  <xr:revisionPtr revIDLastSave="0" documentId="13_ncr:1_{29FBF78F-93F3-4199-B1FA-0D0A8CD2540F}" xr6:coauthVersionLast="47" xr6:coauthVersionMax="47" xr10:uidLastSave="{00000000-0000-0000-0000-000000000000}"/>
  <bookViews>
    <workbookView xWindow="-23148" yWindow="-1416" windowWidth="23256" windowHeight="12456"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8" i="36" l="1"/>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55"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F48" i="36" l="1"/>
  <c r="E13" i="36" a="1"/>
  <c r="E13" i="36" s="1"/>
  <c r="G57" i="36" l="1"/>
  <c r="F57" i="36"/>
  <c r="E57" i="36"/>
  <c r="G56" i="36"/>
  <c r="F56" i="36"/>
  <c r="E56" i="36"/>
  <c r="E55" i="36"/>
  <c r="G54" i="36"/>
  <c r="F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9" i="35" l="1"/>
  <c r="B74" i="35"/>
  <c r="B68" i="35"/>
  <c r="B67" i="35"/>
  <c r="B73" i="35"/>
  <c r="B66" i="35"/>
  <c r="B65" i="35"/>
  <c r="B64" i="35"/>
  <c r="B63" i="35"/>
  <c r="B72" i="35"/>
  <c r="B62" i="35"/>
  <c r="B61" i="35"/>
  <c r="B71" i="35"/>
  <c r="B60" i="35"/>
  <c r="C60" i="35"/>
  <c r="C71" i="35"/>
  <c r="C72" i="35"/>
  <c r="C69" i="35"/>
  <c r="C68" i="35"/>
  <c r="C74" i="35"/>
  <c r="C67" i="35"/>
  <c r="D67" i="35" s="1"/>
  <c r="C73" i="35"/>
  <c r="C66" i="35"/>
  <c r="C65" i="35"/>
  <c r="C64" i="35"/>
  <c r="C63" i="35"/>
  <c r="C62" i="35"/>
  <c r="C61" i="35"/>
  <c r="F56" i="35"/>
  <c r="D71" i="35" l="1"/>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<sst xmlns="http://schemas.openxmlformats.org/spreadsheetml/2006/main" count="1288" uniqueCount="524">
  <si>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</si>
  <si>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</si>
  <si>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</si>
  <si>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</si>
  <si>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</si>
  <si>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</si>
  <si>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</si>
  <si>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</si>
  <si>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</si>
  <si>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</si>
  <si>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</si>
  <si>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</si>
  <si>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</si>
  <si>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</si>
  <si>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</si>
  <si>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</si>
  <si>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</si>
  <si>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</si>
  <si>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</si>
  <si>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</si>
  <si>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</si>
  <si>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</si>
  <si>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</si>
  <si>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</si>
  <si>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</si>
  <si>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</si>
  <si>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</si>
  <si>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</si>
  <si>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</si>
  <si>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</si>
  <si>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</si>
  <si>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</si>
  <si>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</si>
  <si>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</si>
  <si>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</si>
  <si>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</si>
  <si>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</si>
  <si>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</si>
  <si>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</si>
  <si>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</si>
  <si>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</si>
  <si>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</si>
  <si>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</si>
  <si>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</si>
  <si>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</si>
  <si>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</si>
  <si>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</si>
  <si>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</si>
  <si>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</si>
  <si>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</si>
  <si>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</si>
  <si>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</si>
  <si>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</si>
  <si>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</si>
  <si>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</si>
  <si>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</si>
  <si>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</si>
  <si>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</si>
  <si>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</si>
  <si>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</si>
  <si>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</si>
  <si>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</si>
  <si>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</si>
  <si>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</si>
  <si>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</si>
  <si>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</si>
  <si>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</si>
  <si>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</si>
  <si>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</si>
  <si>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</si>
  <si>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</si>
  <si>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</si>
  <si>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</si>
  <si>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</si>
  <si>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</si>
  <si>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</si>
  <si>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</si>
  <si>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</si>
  <si>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</si>
  <si>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</si>
  <si>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</si>
  <si>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</si>
  <si>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</si>
  <si>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</si>
  <si>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</si>
  <si>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</si>
  <si>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</si>
  <si>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</si>
  <si>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</si>
  <si>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</si>
  <si>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</si>
  <si>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</si>
  <si>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</si>
  <si>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</si>
  <si>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</si>
  <si>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</si>
  <si>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</si>
  <si>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</si>
  <si>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</si>
  <si>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</si>
  <si>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</si>
  <si>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</si>
  <si>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</si>
  <si>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</si>
  <si>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</si>
  <si>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</si>
  <si>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</si>
  <si>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</si>
  <si>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</si>
  <si>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</si>
  <si>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</si>
  <si>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</si>
  <si>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</si>
  <si>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</si>
  <si>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</si>
  <si>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</si>
  <si>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</si>
  <si>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</si>
  <si>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</si>
  <si>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</si>
  <si>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</si>
  <si>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</si>
  <si>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</si>
  <si>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</si>
  <si>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</si>
  <si>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</si>
  <si>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</si>
  <si>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</si>
  <si>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</si>
  <si>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</si>
  <si>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</si>
  <si>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</si>
  <si>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</si>
  <si>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</si>
  <si>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</si>
  <si>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</si>
  <si>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</si>
  <si>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</si>
  <si>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</si>
  <si>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</si>
  <si>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</si>
  <si>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</si>
  <si>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</si>
  <si>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</si>
  <si>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</si>
  <si>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</si>
  <si>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</si>
  <si>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</si>
  <si>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</si>
  <si>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</si>
  <si>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</si>
  <si>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</si>
  <si>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</si>
  <si>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</si>
  <si>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</si>
  <si>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</si>
  <si>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</si>
  <si>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</si>
  <si>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</si>
  <si>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</si>
  <si>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</si>
  <si>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</si>
  <si>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</si>
  <si>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</si>
  <si>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</si>
  <si>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</si>
  <si>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</si>
  <si>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</si>
  <si>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</si>
  <si>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</si>
  <si>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</si>
  <si>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</si>
  <si>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</si>
  <si>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</si>
  <si>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</si>
  <si>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</si>
  <si>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</si>
  <si>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</si>
  <si>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</si>
  <si>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</si>
  <si>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</si>
  <si>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</si>
  <si>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</si>
  <si>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</si>
  <si>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</si>
  <si>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</si>
  <si>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</si>
  <si>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</si>
  <si>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</si>
  <si>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</si>
  <si>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</si>
  <si>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</si>
  <si>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</si>
  <si>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</si>
  <si>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</si>
  <si>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</si>
  <si>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</si>
  <si>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</si>
  <si>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</si>
  <si>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</si>
  <si>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</si>
  <si>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</si>
  <si>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</si>
  <si>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</si>
  <si>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</si>
  <si>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</si>
  <si>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</si>
  <si>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</si>
  <si>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</si>
  <si>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</si>
  <si>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</si>
  <si>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</si>
  <si>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</si>
  <si>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</si>
  <si>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</si>
  <si>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</si>
  <si>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</si>
  <si>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</si>
  <si>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</si>
  <si>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</si>
  <si>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</si>
  <si>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</si>
  <si>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</si>
  <si>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</si>
  <si>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</si>
  <si>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</si>
  <si>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</si>
  <si>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</si>
  <si>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</si>
  <si>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</si>
  <si>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</si>
  <si>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</si>
  <si>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</si>
  <si>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</si>
  <si>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</si>
  <si>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</si>
  <si>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</si>
  <si>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</si>
  <si>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</si>
  <si>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</si>
  <si>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</si>
  <si>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</si>
  <si>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</si>
  <si>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</si>
  <si>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</si>
  <si>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</si>
  <si>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</si>
  <si>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</si>
  <si>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</si>
  <si>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</si>
  <si>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</si>
  <si>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</si>
  <si>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</si>
  <si>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</si>
  <si>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</si>
  <si>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</si>
  <si>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</si>
  <si>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</si>
  <si>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</si>
  <si>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</si>
  <si>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</si>
  <si>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</si>
  <si>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</si>
  <si>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</si>
  <si>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</si>
  <si>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</si>
  <si>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</si>
  <si>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</si>
  <si>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</si>
  <si>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</si>
  <si>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</si>
  <si>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</si>
  <si>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</si>
  <si>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</si>
  <si>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</si>
  <si>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</si>
  <si>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</si>
  <si>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</si>
  <si>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</si>
  <si>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</si>
  <si>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</si>
  <si>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</si>
  <si>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</si>
  <si>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</si>
  <si>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</si>
  <si>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</si>
  <si>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</si>
  <si>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</si>
  <si>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</si>
  <si>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</si>
  <si>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</si>
  <si>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</si>
  <si>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</si>
  <si>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</si>
  <si>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</si>
  <si>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</si>
  <si>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</si>
  <si>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</si>
  <si>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</si>
  <si>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</si>
  <si>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</si>
  <si>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</si>
  <si>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</si>
  <si>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</si>
  <si>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</si>
  <si>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</si>
  <si>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</si>
  <si>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</si>
  <si>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</si>
  <si>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</si>
  <si>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</si>
  <si>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</si>
  <si>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</si>
  <si>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</si>
  <si>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</si>
  <si>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</si>
  <si>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</si>
  <si>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</si>
  <si>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</si>
  <si>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</si>
  <si>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</si>
  <si>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</si>
  <si>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</si>
  <si>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</si>
  <si>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</si>
  <si>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</si>
  <si>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</si>
  <si>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</si>
  <si>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</si>
  <si>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</si>
  <si>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</si>
  <si>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</si>
  <si>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</si>
  <si>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</si>
  <si>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</si>
  <si>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</si>
  <si>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</si>
  <si>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</si>
  <si>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</si>
  <si>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</si>
  <si>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</si>
  <si>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</si>
  <si>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</si>
  <si>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</si>
  <si>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</si>
  <si>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</si>
  <si>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</si>
  <si>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</si>
  <si>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</si>
  <si>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</si>
  <si>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</si>
  <si>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</si>
  <si>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</si>
  <si>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</si>
  <si>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</si>
  <si>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</si>
  <si>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</si>
  <si>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</si>
  <si>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</si>
  <si>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</si>
  <si>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</si>
  <si>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</si>
  <si>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</si>
  <si>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</si>
  <si>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</si>
  <si>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</si>
  <si>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</si>
  <si>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</si>
  <si>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</si>
  <si>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</si>
  <si>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</si>
  <si>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</si>
  <si>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</si>
  <si>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</si>
  <si>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</si>
  <si>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</si>
  <si>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</si>
  <si>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</si>
  <si>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</si>
  <si>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</si>
  <si>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</si>
  <si>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</si>
  <si>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</si>
  <si>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</si>
  <si>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</si>
  <si>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</si>
  <si>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</si>
  <si>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</si>
  <si>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</si>
  <si>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</si>
  <si>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</si>
  <si>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</si>
  <si>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</si>
  <si>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</si>
  <si>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</si>
  <si>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</si>
  <si>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</si>
  <si>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</si>
  <si>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</si>
  <si>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</si>
  <si>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</si>
  <si>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</si>
  <si>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</si>
  <si>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</si>
  <si>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</si>
  <si>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</si>
  <si>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</si>
  <si>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</si>
  <si>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</si>
  <si>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</si>
  <si>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</si>
  <si>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</si>
  <si>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</si>
  <si>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</si>
  <si>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</si>
  <si>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</si>
  <si>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</si>
  <si>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</si>
  <si>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</si>
  <si>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</si>
  <si>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</si>
  <si>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</si>
  <si>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</si>
  <si>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</si>
  <si>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</si>
  <si>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</si>
  <si>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</si>
  <si>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</si>
  <si>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</si>
  <si>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</si>
  <si>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</si>
  <si>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</si>
  <si>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</si>
  <si>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</si>
  <si>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</si>
  <si>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</si>
  <si>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</si>
  <si>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</si>
  <si>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</si>
  <si>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</si>
  <si>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</si>
  <si>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</si>
  <si>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</si>
  <si>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</si>
  <si>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</si>
  <si>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</si>
  <si>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</si>
  <si>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</si>
  <si>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</si>
  <si>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</si>
  <si>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</si>
  <si>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</si>
  <si>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</si>
  <si>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</si>
  <si>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</si>
  <si>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</si>
  <si>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</si>
  <si>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</si>
  <si>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</si>
  <si>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</si>
  <si>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</si>
  <si>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</si>
  <si>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</si>
  <si>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</si>
  <si>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</si>
  <si>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</si>
  <si>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</si>
  <si>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Lääne-Viru maakond</t>
  </si>
  <si>
    <t>VI</t>
  </si>
  <si>
    <t>Aseri loodusala</t>
  </si>
  <si>
    <t>Keskkonnaamet</t>
  </si>
  <si>
    <t>Aseri maastikukaitseala, Kalvi hoiuala, Arupealse hoiuala kaitsekorralduskava</t>
  </si>
  <si>
    <t>2011-2020</t>
  </si>
  <si>
    <t>Liggi Namm</t>
  </si>
  <si>
    <t>Riigi Teataja</t>
  </si>
  <si>
    <t>kaitsekorralduskava</t>
  </si>
  <si>
    <t>kaitsekorralduskava, EELIS</t>
  </si>
  <si>
    <t>Keskkonnaameti piirkondlik spetsialist, hindaja teadmised</t>
  </si>
  <si>
    <t>Toimus avalik koosolek.</t>
  </si>
  <si>
    <t>loodushoiutööde andmed (sh RMK, ELF), EELIS toetuste andmekiht</t>
  </si>
  <si>
    <t>Keskkonnaameti dokumendihaldussüsteem</t>
  </si>
  <si>
    <t>Selliseid töid ei ole planeeritud.</t>
  </si>
  <si>
    <t>kaitsekorralduskava, EELIS, KESE</t>
  </si>
  <si>
    <t>kaitsekorralduskava, Keskkonnaameti dokumendihaldussüsteem</t>
  </si>
  <si>
    <t>Tehtud on kaitsekorraldusperioodi II etapi (2015-2019) tegevuskava ja eelarve täpsustamine. Uut kaitse-eeskirja pole menetletud.</t>
  </si>
  <si>
    <t>loodushoiutööde andmed (sh RMK, ELF)</t>
  </si>
  <si>
    <t>hindaja teadmised</t>
  </si>
  <si>
    <t>Keskkonnaagentuur, ELME kaardikihid</t>
  </si>
  <si>
    <t>Riigi Teataja, hindaja arvamus</t>
  </si>
  <si>
    <t>Riigi Teataja, EELIS</t>
  </si>
  <si>
    <t>Arupealse hoiuala</t>
  </si>
  <si>
    <t>KLO2000055</t>
  </si>
  <si>
    <t>Kaitsekorralduskava tegevuste periood lõppes 2020. aastal. 2024. aastal kinnitati Keskkonnaameti peadirektori asetäitja korraldusega 2011. aastal kinnitatud kava uuesti kuni selle uuendamiseni. Tegevuste mõttes on kava asjakohane ka hindamise ajal  2026. aastal.</t>
  </si>
  <si>
    <t>Hoiualade kaitse alla võtmise määrusega on kaitseväärtuseks määratud üks elupaigatüüp - puisniidud (6530*).</t>
  </si>
  <si>
    <t>Alal on hoiuala määrusega määratud üks kaitseväärtus (puisniidud) ja sellel on survetegurid tuvastatud (kavas on kasutatud mõistet "mõjutegurid").</t>
  </si>
  <si>
    <t>Puisniidu kinnikasvamine</t>
  </si>
  <si>
    <t>Alal on hoiuala määrusega määratud üks kaitseväärtus (puisniidud) ja sellele on kaitse-eesmärgid seatud.</t>
  </si>
  <si>
    <t>Hindaja arvestab vastamisel, et inventuuri (puisniidu seisundi hindamise) tulemused näitasid, et kaitse korraldus on üldjoontes sobiv ja seda pole vaja muuta. Konkreetsed nõuded ja tingimused puisniidu hooldamisele seatakse toetuse saamise tingimustes.</t>
  </si>
  <si>
    <t xml:space="preserve">Hindamisel on lähtutud suunised vastamiseseks sellest osast, mida teha siis, kui muutust pole võimalik hinnata. Arupealse hoiuala sidususe hindepunktid ELME kaardikihtide alusel on 54,7 (keskmine). </t>
  </si>
  <si>
    <t>Hindamisel on lähtutud suunised vastamiseseks sellest osast, mida teha siis, kui muutust pole võimalik hinnata. Arupealse hoiuala hindepunktid nelja ökosüsteemi teenuse (mulla org C, elupaigahüve, tolmeldamine, vee reguleerimisvõime) kaardi alusel on 7,81 (hea).</t>
  </si>
  <si>
    <t>Puisniitude seisundi paranemine on tingitud regulaarsest hooldamisest sobivate hooldusvõtetega.</t>
  </si>
  <si>
    <t>EELIS, hiindaja teadmised</t>
  </si>
  <si>
    <t>Ei ole asjakohane.</t>
  </si>
  <si>
    <t>Riigi Teataja, EELIS, hindaja arvamus, kaitsekorralduskava</t>
  </si>
  <si>
    <t xml:space="preserve">Kaitsekorralduskavas on kirjas, et Arupealse hoiuala koos Kalvi hoiualaga tuleks liita Aseri maastikukaitsealaga ja kehtestada piiranguvööndi režiim. Tulemuslikkuse hindaja arvates ei ole see pärandniitude kaitseks tingimata vajalik, sest nende kaitse on tagatud ka hoiualal. Pärast kaitsekorralduskava kinnitamist registreeriti 2016. aastal hoiuala servas väike-konnakotka pesa (pesas 1 poeg). 2019. ja 2022. aastal oli pesa asustamata. EELISes piiritletud väike-konnakotka elupaik (liigi leiukoht) hõlmab tervenisti Arupealse hoiuala. Tuleks kaaluda, kas väike-konnakotkast lähtuvalt on vajalik ala liita Aseri maastikukaitsealaga, moodustada sihtkaitsevöönd ja seada väike-konnakotkas kaitseväärtuseks.  </t>
  </si>
  <si>
    <t>Hoiuala määrusega on kaitseväärtuseks seatud puisniidud, mis on ka ainus elupaigatüüp hoiualal. Väike-konnakotkas on kaitstud püsielupaiga kaitsekorraga.</t>
  </si>
  <si>
    <t>Arupealse hoiualal ei ole ühtegi liiki kaitseväärtuseks seatud.</t>
  </si>
  <si>
    <t>Kaitsekorralduskavas on toodud elupaiga pindala, mitu hektarit sellest hooldatakse ja mitu vajab taastamist.</t>
  </si>
  <si>
    <t>Kaitsekorralduskava koostamise ajal ei olnud alal teadaolevalt selliseid väärtusi.</t>
  </si>
  <si>
    <t>Vajalik on puisniitude taastamine ja hooldamine.</t>
  </si>
  <si>
    <t>On tehtud ohustatud taimekoosluste seiret (viimati 2014.a)</t>
  </si>
  <si>
    <t>Kaitsekorralduskavas ei ole planeeritud taastamist, kuid RMK on 2018. a puisniitu taastanud.</t>
  </si>
  <si>
    <t>Jah, on taastatud puisniitu, kuigi kaitsekorralduskava seda ette ei näinud.</t>
  </si>
  <si>
    <r>
      <t>Hindamisel on lähtutud järgmisest juhisest: "</t>
    </r>
    <r>
      <rPr>
        <i/>
        <sz val="10"/>
        <color theme="1"/>
        <rFont val="Arial"/>
        <family val="2"/>
        <charset val="186"/>
      </rPr>
      <t>Kuni ühtlustatud survetegurite määratlemise metoodika välja töötamiseni saab piisavaks lugeda üldiseid kirjeldavaid hinnanguid."</t>
    </r>
  </si>
  <si>
    <r>
      <t>Kaitse-eesmärk on üldsõnaline ja ei määratlse soovitud seisundit: "</t>
    </r>
    <r>
      <rPr>
        <i/>
        <sz val="10"/>
        <color theme="1"/>
        <rFont val="Arial"/>
        <family val="2"/>
        <charset val="186"/>
      </rPr>
      <t>Puisniidule iseloomuliku struktuuri ja liigirikkuse säilimine</t>
    </r>
    <r>
      <rPr>
        <sz val="10"/>
        <color theme="1"/>
        <rFont val="Arial"/>
        <family val="2"/>
      </rPr>
      <t>."</t>
    </r>
  </si>
  <si>
    <t>Puisniidu hooldatud osa (u 4 ha) inventeeriti 2003. aastal (seisundinäitajatest oli märgitud ainult looduskaitseline seisund). 2020. aastal hindas Keskkonnaameti maahoolduse spetsialist kõiki seisundinäitajaid. Selle järgi saab tegevuse edukust hinnata, kuid vaja oleks seisundit hinnata ka sel osal, mis ei ole hoolduses (u 2 ha).</t>
  </si>
  <si>
    <r>
      <t>Kaitsekorralduskava näeb ette 3,1 ha puisniitude hooldamise. 2025. a hooldati ligi 4 ha. Lisaks on 2003. a inventeeritud umbes 2 ha puisniitu, mida pole hooldatud. Kaitsekorralduskavas on kirjas: "A</t>
    </r>
    <r>
      <rPr>
        <i/>
        <sz val="10"/>
        <color theme="1"/>
        <rFont val="Arial"/>
        <family val="2"/>
        <charset val="186"/>
      </rPr>
      <t xml:space="preserve">la
on juba tihedamalt metsastunud, mille taastamine on võimalik, kuid see oleks väga töömahukas." </t>
    </r>
    <r>
      <rPr>
        <sz val="10"/>
        <color theme="1"/>
        <rFont val="Arial"/>
        <family val="2"/>
        <charset val="186"/>
      </rPr>
      <t>Uue kaitsekorralduskava koostamise käigus tuleks hinnata hooldamata osa, mis väärtus on sel metsaelupaigana või tuleks ikkagi planeerida puisniidu taastamine.</t>
    </r>
    <r>
      <rPr>
        <sz val="10"/>
        <color theme="1"/>
        <rFont val="Arial"/>
        <family val="2"/>
      </rPr>
      <t xml:space="preserve"> Arvestama peab väike-konnakotka elupaiganõudlusega. Väike-konnakotka pesa avastati alal  5 aastat pärast kaitsekorralduskava kinnitamist.</t>
    </r>
  </si>
  <si>
    <r>
      <t>Tegemata on uue kaitse-eeskirja projekti koostamine ja eelnõu menetelemine (hoiuala liitmine Aseri maastikukaitsealaga). See tegevus oli planeeritud kaitsekorraldusperioodi algusesse. Tööplaani täitmise vahehindamises, mis, määras tegevused 2016.-2020. aastaks, on kirjas: "</t>
    </r>
    <r>
      <rPr>
        <i/>
        <sz val="10"/>
        <color theme="1"/>
        <rFont val="Arial"/>
        <family val="2"/>
        <charset val="186"/>
      </rPr>
      <t>Teostamata. Järgmisse eelarveperioodi ei planeerita." Kaitsekorralduskavas on planeeritud regulaarsed järelevalvereidid, kuid neid pole tehtud.</t>
    </r>
  </si>
  <si>
    <t>kaitsekorralduskava, EELIS, KESE, Keskkonnaameti dokumendihaldussüsteem, külastustaristu virtuaalkontor, OKAS, väärteomenetluste portaal</t>
  </si>
  <si>
    <r>
      <t>Kaitsekorraldusperioodi alguses oli puisniiduna inventeeritud umbes 6 ha ja seisundinäitajatest oli märgitud ainult looduskaitseline seisund (C). 2006. ja 2014. aastal tehti alal ohustatud taimekoosluste seiret. 2014. a seirearuandes on kirjas: "</t>
    </r>
    <r>
      <rPr>
        <i/>
        <sz val="10"/>
        <color theme="1"/>
        <rFont val="Arial"/>
        <family val="2"/>
        <charset val="186"/>
      </rPr>
      <t>Puisniidu seisund pole vahepealsete aastatega kuigivõrd muutunud. Mõnevõrra on suurenenud liigirikkus</t>
    </r>
    <r>
      <rPr>
        <sz val="10"/>
        <color theme="1"/>
        <rFont val="Arial"/>
        <family val="2"/>
      </rPr>
      <t>."   2020. aasta hindas Keskkonnaamet seisundinäitajaid hooldatud osal (4 ha) hinnanguga B või II, mis on kõrgemad kui 2003. aastal. Kuna 2/3 puisniitudest on seisund paranenud, loeb hindaja puisniitude seisundi alal tervikuna paranenuks. 2 ha hooldamata osas tuleks uue kaitsekorralduskava koostamise ajal viia läbi hinnang, kas see osa on veel puisniiduna taastatav või on kujunenud väärtuslik metsakooslus. Arvestada tuleb ka väikekonnakotka elupaiganõudlusega, kes asustas ala 2016. aastal ( viis aastat pärast kaitsekorralduskava kinnitamist).</t>
    </r>
  </si>
  <si>
    <t>Metsa väljavedu üle puisniidu kahjustas pinnast.</t>
  </si>
  <si>
    <t>Keskkonnaameti piirkondlik pärandniitude spetsialist, hindaja arvamus</t>
  </si>
  <si>
    <t>Keskkonnaameti piirkondlik pärandniitude spetsialist, OKAS, väärteomenetluse portaal</t>
  </si>
  <si>
    <t>tähelepanekud puuduvad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</si>
</sst>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60"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
      <i/>
      <sz val="1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5">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70">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69"/>
      <tableStyleElement type="headerRow" dxfId="368"/>
      <tableStyleElement type="totalRow" dxfId="367"/>
      <tableStyleElement type="firstColumn" dxfId="366"/>
      <tableStyleElement type="lastColumn" dxfId="365"/>
      <tableStyleElement type="secondRowStripe" dxfId="364"/>
      <tableStyleElement type="secondColumnStripe" dxfId="363"/>
    </tableStyle>
    <tableStyle name="E_Table2_Green" pivot="0" count="7" xr9:uid="{00000000-0011-0000-FFFF-FFFF01000000}">
      <tableStyleElement type="wholeTable" dxfId="362"/>
      <tableStyleElement type="headerRow" dxfId="361"/>
      <tableStyleElement type="totalRow" dxfId="360"/>
      <tableStyleElement type="firstColumn" dxfId="359"/>
      <tableStyleElement type="lastColumn" dxfId="358"/>
      <tableStyleElement type="secondRowStripe" dxfId="357"/>
      <tableStyleElement type="secondColumnStripe" dxfId="356"/>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Arupealse hoiuala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76" t="s">
        <v>0</v>
      </c>
      <c r="C3" s="176"/>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440</v>
      </c>
    </row>
    <row r="14" spans="2:3" ht="51" x14ac:dyDescent="0.3">
      <c r="B14" s="127" t="s">
        <v>16</v>
      </c>
      <c r="C14" s="128" t="s">
        <v>441</v>
      </c>
    </row>
    <row r="15" spans="2:3" ht="33.6" x14ac:dyDescent="0.3">
      <c r="B15" s="127" t="s">
        <v>17</v>
      </c>
      <c r="C15" s="128" t="s">
        <v>18</v>
      </c>
    </row>
    <row r="16" spans="2:3" ht="33.6" x14ac:dyDescent="0.3">
      <c r="B16" s="127" t="s">
        <v>19</v>
      </c>
      <c r="C16" s="128" t="s">
        <v>20</v>
      </c>
    </row>
    <row r="17" spans="2:3" ht="67.2" x14ac:dyDescent="0.3">
      <c r="B17" s="127" t="s">
        <v>452</v>
      </c>
      <c r="C17" s="128" t="s">
        <v>453</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460</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374</v>
      </c>
      <c r="C39" s="126" t="s">
        <v>2</v>
      </c>
    </row>
    <row r="40" spans="2:3" ht="16.8" x14ac:dyDescent="0.3">
      <c r="B40" s="128" t="s">
        <v>375</v>
      </c>
      <c r="C40" s="133" t="s">
        <v>376</v>
      </c>
    </row>
    <row r="41" spans="2:3" ht="16.8" x14ac:dyDescent="0.3">
      <c r="B41" s="133" t="s">
        <v>377</v>
      </c>
      <c r="C41" s="133" t="s">
        <v>378</v>
      </c>
    </row>
    <row r="42" spans="2:3" ht="16.8" x14ac:dyDescent="0.3">
      <c r="B42" s="133" t="s">
        <v>379</v>
      </c>
      <c r="C42" s="133" t="s">
        <v>380</v>
      </c>
    </row>
    <row r="43" spans="2:3" ht="16.8" x14ac:dyDescent="0.3">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6"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490</v>
      </c>
    </row>
    <row r="7" spans="2:4" ht="13.8" x14ac:dyDescent="0.3">
      <c r="B7" s="37" t="s">
        <v>60</v>
      </c>
      <c r="C7" s="175" t="s">
        <v>491</v>
      </c>
    </row>
    <row r="8" spans="2:4" ht="13.2" x14ac:dyDescent="0.3">
      <c r="B8" s="37" t="s">
        <v>61</v>
      </c>
      <c r="C8" s="36" t="s">
        <v>467</v>
      </c>
    </row>
    <row r="9" spans="2:4" ht="13.2" x14ac:dyDescent="0.3">
      <c r="B9" s="37" t="s">
        <v>62</v>
      </c>
      <c r="C9" s="36">
        <v>2005</v>
      </c>
      <c r="D9" s="45"/>
    </row>
    <row r="10" spans="2:4" ht="13.2" x14ac:dyDescent="0.3">
      <c r="B10" s="37" t="s">
        <v>63</v>
      </c>
      <c r="C10" s="37"/>
    </row>
    <row r="11" spans="2:4" ht="13.2" x14ac:dyDescent="0.3">
      <c r="B11" s="65" t="s">
        <v>64</v>
      </c>
      <c r="C11" s="37" t="s">
        <v>103</v>
      </c>
    </row>
    <row r="12" spans="2:4" ht="13.2" x14ac:dyDescent="0.3">
      <c r="B12" s="65" t="s">
        <v>65</v>
      </c>
      <c r="C12" s="37" t="s">
        <v>103</v>
      </c>
    </row>
    <row r="13" spans="2:4" ht="13.2" x14ac:dyDescent="0.3">
      <c r="B13" s="65" t="s">
        <v>66</v>
      </c>
      <c r="C13" s="37" t="s">
        <v>103</v>
      </c>
    </row>
    <row r="14" spans="2:4" ht="13.2" x14ac:dyDescent="0.3">
      <c r="B14" s="65" t="s">
        <v>67</v>
      </c>
      <c r="C14" s="37" t="s">
        <v>103</v>
      </c>
    </row>
    <row r="15" spans="2:4" ht="13.2" x14ac:dyDescent="0.3">
      <c r="B15" s="65" t="s">
        <v>68</v>
      </c>
      <c r="C15" s="37" t="s">
        <v>103</v>
      </c>
    </row>
    <row r="16" spans="2:4" ht="13.2" x14ac:dyDescent="0.3">
      <c r="B16" s="65" t="s">
        <v>69</v>
      </c>
      <c r="C16" s="37" t="s">
        <v>103</v>
      </c>
    </row>
    <row r="17" spans="2:4" ht="13.2" x14ac:dyDescent="0.3">
      <c r="B17" s="37" t="s">
        <v>70</v>
      </c>
      <c r="C17" s="37" t="s">
        <v>468</v>
      </c>
      <c r="D17" s="63"/>
    </row>
    <row r="18" spans="2:4" ht="13.2" x14ac:dyDescent="0.3">
      <c r="B18" s="37" t="s">
        <v>71</v>
      </c>
      <c r="C18" s="37" t="s">
        <v>469</v>
      </c>
    </row>
    <row r="19" spans="2:4" ht="13.2" x14ac:dyDescent="0.3">
      <c r="B19" s="37" t="s">
        <v>72</v>
      </c>
      <c r="C19" s="37" t="s">
        <v>470</v>
      </c>
    </row>
    <row r="20" spans="2:4" ht="13.2" x14ac:dyDescent="0.3">
      <c r="B20" s="37" t="s">
        <v>73</v>
      </c>
      <c r="C20" s="37">
        <v>6.9</v>
      </c>
    </row>
    <row r="21" spans="2:4" ht="13.2" x14ac:dyDescent="0.3">
      <c r="B21" s="37" t="s">
        <v>74</v>
      </c>
      <c r="C21" s="37">
        <v>6.9</v>
      </c>
    </row>
    <row r="22" spans="2:4" ht="13.2" x14ac:dyDescent="0.3">
      <c r="B22" s="37" t="s">
        <v>75</v>
      </c>
      <c r="C22" s="37">
        <v>4</v>
      </c>
    </row>
    <row r="23" spans="2:4" ht="26.4" x14ac:dyDescent="0.3">
      <c r="B23" s="37" t="s">
        <v>76</v>
      </c>
      <c r="C23" s="37" t="s">
        <v>471</v>
      </c>
    </row>
    <row r="24" spans="2:4" ht="13.2" x14ac:dyDescent="0.3">
      <c r="B24" s="37" t="s">
        <v>77</v>
      </c>
      <c r="C24" s="37" t="s">
        <v>472</v>
      </c>
    </row>
    <row r="25" spans="2:4" ht="13.2" x14ac:dyDescent="0.3">
      <c r="B25" s="37" t="s">
        <v>78</v>
      </c>
      <c r="C25" s="37" t="s">
        <v>473</v>
      </c>
    </row>
    <row r="26" spans="2:4" ht="13.2" x14ac:dyDescent="0.3">
      <c r="B26" s="37" t="s">
        <v>454</v>
      </c>
      <c r="C26" s="37">
        <f ca="1">YEAR(TODAY())</f>
        <v>2026</v>
      </c>
    </row>
    <row r="27" spans="2:4" ht="52.8" x14ac:dyDescent="0.3">
      <c r="B27" s="37" t="s">
        <v>403</v>
      </c>
      <c r="C27" s="39">
        <v>46097</v>
      </c>
    </row>
    <row r="28" spans="2:4" ht="13.2" x14ac:dyDescent="0.3">
      <c r="B28" s="37" t="s">
        <v>79</v>
      </c>
      <c r="C28" s="36"/>
    </row>
    <row r="29" spans="2:4" ht="39.75" customHeight="1" x14ac:dyDescent="0.3">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28" activePane="bottomRight" state="frozen"/>
      <selection pane="topRight" activeCell="D1" sqref="D1"/>
      <selection pane="bottomLeft" activeCell="A2" sqref="A2"/>
      <selection pane="bottomRight" activeCell="K37" sqref="K37"/>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77" t="s">
        <v>90</v>
      </c>
      <c r="B2" s="177" t="s">
        <v>90</v>
      </c>
      <c r="C2" s="191">
        <v>0</v>
      </c>
      <c r="D2" s="194" t="s">
        <v>91</v>
      </c>
      <c r="E2" s="202" t="s">
        <v>92</v>
      </c>
      <c r="F2" s="198" t="s">
        <v>93</v>
      </c>
      <c r="G2" s="212" t="s">
        <v>94</v>
      </c>
      <c r="H2" s="100" t="s">
        <v>95</v>
      </c>
      <c r="I2" s="5">
        <v>0</v>
      </c>
      <c r="J2" s="72" t="b">
        <v>0</v>
      </c>
      <c r="K2" s="6"/>
      <c r="L2" s="57"/>
    </row>
    <row r="3" spans="1:12" s="14" customFormat="1" ht="45" customHeight="1" x14ac:dyDescent="0.3">
      <c r="A3" s="178"/>
      <c r="B3" s="178"/>
      <c r="C3" s="192"/>
      <c r="D3" s="196"/>
      <c r="E3" s="204"/>
      <c r="F3" s="200"/>
      <c r="G3" s="213"/>
      <c r="H3" s="7" t="s">
        <v>96</v>
      </c>
      <c r="I3" s="8">
        <v>1</v>
      </c>
      <c r="J3" s="73" t="b">
        <v>0</v>
      </c>
      <c r="K3" s="9"/>
      <c r="L3" s="57"/>
    </row>
    <row r="4" spans="1:12" s="14" customFormat="1" ht="26.25" customHeight="1" x14ac:dyDescent="0.3">
      <c r="A4" s="178"/>
      <c r="B4" s="178"/>
      <c r="C4" s="192"/>
      <c r="D4" s="196"/>
      <c r="E4" s="204"/>
      <c r="F4" s="200"/>
      <c r="G4" s="213"/>
      <c r="H4" s="7" t="s">
        <v>97</v>
      </c>
      <c r="I4" s="8">
        <v>1</v>
      </c>
      <c r="J4" s="73" t="b">
        <v>0</v>
      </c>
      <c r="K4" s="9"/>
      <c r="L4" s="57"/>
    </row>
    <row r="5" spans="1:12" s="14" customFormat="1" ht="26.4" x14ac:dyDescent="0.3">
      <c r="A5" s="178"/>
      <c r="B5" s="178"/>
      <c r="C5" s="192"/>
      <c r="D5" s="196"/>
      <c r="E5" s="204"/>
      <c r="F5" s="200"/>
      <c r="G5" s="213"/>
      <c r="H5" s="7" t="s">
        <v>98</v>
      </c>
      <c r="I5" s="8">
        <v>2</v>
      </c>
      <c r="J5" s="73" t="b">
        <v>0</v>
      </c>
      <c r="K5" s="9"/>
      <c r="L5" s="57"/>
    </row>
    <row r="6" spans="1:12" s="14" customFormat="1" ht="39.6" x14ac:dyDescent="0.3">
      <c r="A6" s="178"/>
      <c r="B6" s="178"/>
      <c r="C6" s="192"/>
      <c r="D6" s="196"/>
      <c r="E6" s="204"/>
      <c r="F6" s="200"/>
      <c r="G6" s="213"/>
      <c r="H6" s="7" t="s">
        <v>99</v>
      </c>
      <c r="I6" s="8">
        <v>2</v>
      </c>
      <c r="J6" s="73" t="b">
        <v>0</v>
      </c>
      <c r="K6" s="9"/>
      <c r="L6" s="57"/>
    </row>
    <row r="7" spans="1:12" s="14" customFormat="1" x14ac:dyDescent="0.3">
      <c r="A7" s="178"/>
      <c r="B7" s="178"/>
      <c r="C7" s="192"/>
      <c r="D7" s="196"/>
      <c r="E7" s="204"/>
      <c r="F7" s="200"/>
      <c r="G7" s="213"/>
      <c r="H7" s="7" t="s">
        <v>100</v>
      </c>
      <c r="I7" s="8">
        <v>3</v>
      </c>
      <c r="J7" s="73" t="b">
        <v>0</v>
      </c>
      <c r="K7" s="9"/>
      <c r="L7" s="57"/>
    </row>
    <row r="8" spans="1:12" s="14" customFormat="1" ht="105.6" x14ac:dyDescent="0.3">
      <c r="A8" s="178"/>
      <c r="B8" s="178"/>
      <c r="C8" s="192"/>
      <c r="D8" s="196"/>
      <c r="E8" s="204"/>
      <c r="F8" s="200"/>
      <c r="G8" s="213"/>
      <c r="H8" s="7" t="s">
        <v>101</v>
      </c>
      <c r="I8" s="8">
        <v>3</v>
      </c>
      <c r="J8" s="73" t="b">
        <v>1</v>
      </c>
      <c r="K8" s="9" t="s">
        <v>288</v>
      </c>
      <c r="L8" s="57" t="s">
        <v>492</v>
      </c>
    </row>
    <row r="9" spans="1:12" s="14" customFormat="1" ht="26.4" x14ac:dyDescent="0.3">
      <c r="A9" s="179"/>
      <c r="B9" s="179"/>
      <c r="C9" s="193"/>
      <c r="D9" s="197"/>
      <c r="E9" s="205"/>
      <c r="F9" s="201"/>
      <c r="G9" s="214"/>
      <c r="H9" s="101" t="s">
        <v>102</v>
      </c>
      <c r="I9" s="11" t="s">
        <v>385</v>
      </c>
      <c r="J9" s="74" t="b">
        <v>0</v>
      </c>
      <c r="K9" s="12"/>
      <c r="L9" s="58"/>
    </row>
    <row r="10" spans="1:12" s="14" customFormat="1" ht="27.75" customHeight="1" x14ac:dyDescent="0.3">
      <c r="A10" s="177" t="s">
        <v>104</v>
      </c>
      <c r="B10" s="177" t="s">
        <v>105</v>
      </c>
      <c r="C10" s="191" t="s">
        <v>106</v>
      </c>
      <c r="D10" s="249" t="s">
        <v>107</v>
      </c>
      <c r="E10" s="180" t="s">
        <v>108</v>
      </c>
      <c r="F10" s="177" t="s">
        <v>93</v>
      </c>
      <c r="G10" s="177" t="s">
        <v>109</v>
      </c>
      <c r="H10" s="100" t="s">
        <v>110</v>
      </c>
      <c r="I10" s="5">
        <v>0</v>
      </c>
      <c r="J10" s="75" t="b">
        <v>0</v>
      </c>
      <c r="K10" s="17"/>
      <c r="L10" s="4"/>
    </row>
    <row r="11" spans="1:12" s="14" customFormat="1" ht="27.75" customHeight="1" x14ac:dyDescent="0.3">
      <c r="A11" s="178"/>
      <c r="B11" s="178"/>
      <c r="C11" s="192"/>
      <c r="D11" s="233"/>
      <c r="E11" s="235"/>
      <c r="F11" s="178"/>
      <c r="G11" s="178"/>
      <c r="H11" s="7" t="s">
        <v>111</v>
      </c>
      <c r="I11" s="8">
        <v>1</v>
      </c>
      <c r="J11" s="76" t="b">
        <v>0</v>
      </c>
      <c r="K11" s="15"/>
      <c r="L11" s="7"/>
    </row>
    <row r="12" spans="1:12" s="14" customFormat="1" ht="27.75" customHeight="1" x14ac:dyDescent="0.3">
      <c r="A12" s="178"/>
      <c r="B12" s="178"/>
      <c r="C12" s="192"/>
      <c r="D12" s="233"/>
      <c r="E12" s="235"/>
      <c r="F12" s="178"/>
      <c r="G12" s="178"/>
      <c r="H12" s="7" t="s">
        <v>112</v>
      </c>
      <c r="I12" s="8">
        <v>2</v>
      </c>
      <c r="J12" s="76" t="b">
        <v>0</v>
      </c>
      <c r="K12" s="15"/>
      <c r="L12" s="7"/>
    </row>
    <row r="13" spans="1:12" s="14" customFormat="1" ht="27.75" customHeight="1" x14ac:dyDescent="0.3">
      <c r="A13" s="178"/>
      <c r="B13" s="178"/>
      <c r="C13" s="192"/>
      <c r="D13" s="233"/>
      <c r="E13" s="235"/>
      <c r="F13" s="178"/>
      <c r="G13" s="178"/>
      <c r="H13" s="7" t="s">
        <v>113</v>
      </c>
      <c r="I13" s="8">
        <v>3</v>
      </c>
      <c r="J13" s="76" t="b">
        <v>0</v>
      </c>
      <c r="K13" s="15"/>
      <c r="L13" s="7"/>
    </row>
    <row r="14" spans="1:12" s="14" customFormat="1" ht="117.75" customHeight="1" x14ac:dyDescent="0.3">
      <c r="A14" s="179"/>
      <c r="B14" s="179"/>
      <c r="C14" s="193"/>
      <c r="D14" s="250"/>
      <c r="E14" s="182"/>
      <c r="F14" s="179"/>
      <c r="G14" s="179"/>
      <c r="H14" s="101" t="s">
        <v>383</v>
      </c>
      <c r="I14" s="11" t="s">
        <v>385</v>
      </c>
      <c r="J14" s="77" t="b">
        <v>1</v>
      </c>
      <c r="K14" s="18" t="s">
        <v>474</v>
      </c>
      <c r="L14" s="10" t="s">
        <v>506</v>
      </c>
    </row>
    <row r="15" spans="1:12" s="14" customFormat="1" ht="27.75" customHeight="1" x14ac:dyDescent="0.3">
      <c r="A15" s="177" t="s">
        <v>104</v>
      </c>
      <c r="B15" s="177" t="s">
        <v>105</v>
      </c>
      <c r="C15" s="191" t="s">
        <v>114</v>
      </c>
      <c r="D15" s="194" t="s">
        <v>115</v>
      </c>
      <c r="E15" s="180" t="s">
        <v>116</v>
      </c>
      <c r="F15" s="198" t="s">
        <v>93</v>
      </c>
      <c r="G15" s="177" t="s">
        <v>94</v>
      </c>
      <c r="H15" s="100" t="s">
        <v>117</v>
      </c>
      <c r="I15" s="5">
        <v>0</v>
      </c>
      <c r="J15" s="75" t="b">
        <v>0</v>
      </c>
      <c r="K15" s="17"/>
      <c r="L15" s="4"/>
    </row>
    <row r="16" spans="1:12" s="14" customFormat="1" ht="27.75" customHeight="1" x14ac:dyDescent="0.3">
      <c r="A16" s="178"/>
      <c r="B16" s="178"/>
      <c r="C16" s="192"/>
      <c r="D16" s="196"/>
      <c r="E16" s="235"/>
      <c r="F16" s="200"/>
      <c r="G16" s="178"/>
      <c r="H16" s="7" t="s">
        <v>111</v>
      </c>
      <c r="I16" s="8">
        <v>1</v>
      </c>
      <c r="J16" s="76" t="b">
        <v>0</v>
      </c>
      <c r="K16" s="15"/>
      <c r="L16" s="7"/>
    </row>
    <row r="17" spans="1:12" s="14" customFormat="1" ht="27.75" customHeight="1" x14ac:dyDescent="0.3">
      <c r="A17" s="178"/>
      <c r="B17" s="178"/>
      <c r="C17" s="192"/>
      <c r="D17" s="196"/>
      <c r="E17" s="235"/>
      <c r="F17" s="200"/>
      <c r="G17" s="178"/>
      <c r="H17" s="7" t="s">
        <v>112</v>
      </c>
      <c r="I17" s="8">
        <v>2</v>
      </c>
      <c r="J17" s="76" t="b">
        <v>0</v>
      </c>
      <c r="K17" s="15"/>
      <c r="L17" s="7"/>
    </row>
    <row r="18" spans="1:12" s="14" customFormat="1" ht="27.75" customHeight="1" x14ac:dyDescent="0.3">
      <c r="A18" s="178"/>
      <c r="B18" s="178"/>
      <c r="C18" s="192"/>
      <c r="D18" s="196"/>
      <c r="E18" s="235"/>
      <c r="F18" s="200"/>
      <c r="G18" s="178"/>
      <c r="H18" s="7" t="s">
        <v>113</v>
      </c>
      <c r="I18" s="8">
        <v>3</v>
      </c>
      <c r="J18" s="78" t="b">
        <v>1</v>
      </c>
      <c r="K18" s="15" t="s">
        <v>475</v>
      </c>
      <c r="L18" s="7" t="s">
        <v>493</v>
      </c>
    </row>
    <row r="19" spans="1:12" s="14" customFormat="1" ht="102" customHeight="1" x14ac:dyDescent="0.3">
      <c r="A19" s="179"/>
      <c r="B19" s="179"/>
      <c r="C19" s="193"/>
      <c r="D19" s="197"/>
      <c r="E19" s="182"/>
      <c r="F19" s="201"/>
      <c r="G19" s="179"/>
      <c r="H19" s="101" t="s">
        <v>384</v>
      </c>
      <c r="I19" s="11" t="s">
        <v>385</v>
      </c>
      <c r="J19" s="77" t="b">
        <v>0</v>
      </c>
      <c r="K19" s="18"/>
      <c r="L19" s="10"/>
    </row>
    <row r="20" spans="1:12" s="14" customFormat="1" ht="39.6" x14ac:dyDescent="0.3">
      <c r="A20" s="177" t="s">
        <v>104</v>
      </c>
      <c r="B20" s="177" t="s">
        <v>105</v>
      </c>
      <c r="C20" s="191" t="s">
        <v>118</v>
      </c>
      <c r="D20" s="194" t="s">
        <v>462</v>
      </c>
      <c r="E20" s="202" t="s">
        <v>120</v>
      </c>
      <c r="F20" s="198" t="s">
        <v>93</v>
      </c>
      <c r="G20" s="177" t="s">
        <v>94</v>
      </c>
      <c r="H20" s="4" t="s">
        <v>121</v>
      </c>
      <c r="I20" s="5">
        <v>0</v>
      </c>
      <c r="J20" s="75" t="b">
        <v>0</v>
      </c>
      <c r="K20" s="17"/>
      <c r="L20" s="4"/>
    </row>
    <row r="21" spans="1:12" s="14" customFormat="1" ht="39.6" x14ac:dyDescent="0.3">
      <c r="A21" s="178"/>
      <c r="B21" s="178"/>
      <c r="C21" s="192"/>
      <c r="D21" s="196"/>
      <c r="E21" s="204"/>
      <c r="F21" s="200"/>
      <c r="G21" s="178"/>
      <c r="H21" s="7" t="s">
        <v>122</v>
      </c>
      <c r="I21" s="8">
        <v>1</v>
      </c>
      <c r="J21" s="76" t="b">
        <v>0</v>
      </c>
      <c r="K21" s="15"/>
      <c r="L21" s="7"/>
    </row>
    <row r="22" spans="1:12" s="14" customFormat="1" ht="39.6" x14ac:dyDescent="0.3">
      <c r="A22" s="178"/>
      <c r="B22" s="178"/>
      <c r="C22" s="192"/>
      <c r="D22" s="196"/>
      <c r="E22" s="204"/>
      <c r="F22" s="200"/>
      <c r="G22" s="178"/>
      <c r="H22" s="7" t="s">
        <v>123</v>
      </c>
      <c r="I22" s="8">
        <v>2</v>
      </c>
      <c r="J22" s="76" t="b">
        <v>0</v>
      </c>
      <c r="K22" s="15"/>
      <c r="L22" s="7"/>
    </row>
    <row r="23" spans="1:12" s="14" customFormat="1" ht="39.6" x14ac:dyDescent="0.3">
      <c r="A23" s="178"/>
      <c r="B23" s="178"/>
      <c r="C23" s="192"/>
      <c r="D23" s="196"/>
      <c r="E23" s="204"/>
      <c r="F23" s="200"/>
      <c r="G23" s="178"/>
      <c r="H23" s="7" t="s">
        <v>124</v>
      </c>
      <c r="I23" s="8">
        <v>3</v>
      </c>
      <c r="J23" s="76" t="b">
        <v>0</v>
      </c>
      <c r="K23" s="15"/>
      <c r="L23" s="7"/>
    </row>
    <row r="24" spans="1:12" s="14" customFormat="1" ht="26.4" x14ac:dyDescent="0.3">
      <c r="A24" s="179"/>
      <c r="B24" s="179"/>
      <c r="C24" s="193"/>
      <c r="D24" s="197"/>
      <c r="E24" s="205"/>
      <c r="F24" s="201"/>
      <c r="G24" s="179"/>
      <c r="H24" s="10" t="s">
        <v>125</v>
      </c>
      <c r="I24" s="11" t="s">
        <v>385</v>
      </c>
      <c r="J24" s="77" t="b">
        <v>1</v>
      </c>
      <c r="K24" s="18"/>
      <c r="L24" s="10"/>
    </row>
    <row r="25" spans="1:12" s="14" customFormat="1" ht="39.6" x14ac:dyDescent="0.3">
      <c r="A25" s="177" t="s">
        <v>104</v>
      </c>
      <c r="B25" s="177" t="s">
        <v>105</v>
      </c>
      <c r="C25" s="191" t="s">
        <v>126</v>
      </c>
      <c r="D25" s="194" t="s">
        <v>463</v>
      </c>
      <c r="E25" s="202" t="s">
        <v>128</v>
      </c>
      <c r="F25" s="198" t="s">
        <v>93</v>
      </c>
      <c r="G25" s="177" t="s">
        <v>94</v>
      </c>
      <c r="H25" s="4" t="s">
        <v>129</v>
      </c>
      <c r="I25" s="5">
        <v>0</v>
      </c>
      <c r="J25" s="75" t="b">
        <v>0</v>
      </c>
      <c r="K25" s="17"/>
      <c r="L25" s="4"/>
    </row>
    <row r="26" spans="1:12" s="14" customFormat="1" ht="39.6" x14ac:dyDescent="0.3">
      <c r="A26" s="178"/>
      <c r="B26" s="178"/>
      <c r="C26" s="192"/>
      <c r="D26" s="196"/>
      <c r="E26" s="204"/>
      <c r="F26" s="200"/>
      <c r="G26" s="178"/>
      <c r="H26" s="7" t="s">
        <v>122</v>
      </c>
      <c r="I26" s="8">
        <v>1</v>
      </c>
      <c r="J26" s="76" t="b">
        <v>0</v>
      </c>
      <c r="K26" s="15"/>
      <c r="L26" s="15"/>
    </row>
    <row r="27" spans="1:12" s="14" customFormat="1" ht="39.6" x14ac:dyDescent="0.3">
      <c r="A27" s="178"/>
      <c r="B27" s="178"/>
      <c r="C27" s="192"/>
      <c r="D27" s="196"/>
      <c r="E27" s="204"/>
      <c r="F27" s="200"/>
      <c r="G27" s="178"/>
      <c r="H27" s="7" t="s">
        <v>123</v>
      </c>
      <c r="I27" s="8">
        <v>2</v>
      </c>
      <c r="J27" s="76" t="b">
        <v>0</v>
      </c>
      <c r="K27" s="15"/>
      <c r="L27" s="15"/>
    </row>
    <row r="28" spans="1:12" s="14" customFormat="1" ht="39.6" x14ac:dyDescent="0.3">
      <c r="A28" s="178"/>
      <c r="B28" s="178"/>
      <c r="C28" s="192"/>
      <c r="D28" s="196"/>
      <c r="E28" s="204"/>
      <c r="F28" s="200"/>
      <c r="G28" s="178"/>
      <c r="H28" s="7" t="s">
        <v>124</v>
      </c>
      <c r="I28" s="8">
        <v>3</v>
      </c>
      <c r="J28" s="76" t="b">
        <v>1</v>
      </c>
      <c r="K28" s="15" t="s">
        <v>475</v>
      </c>
      <c r="L28" s="7" t="s">
        <v>507</v>
      </c>
    </row>
    <row r="29" spans="1:12" s="14" customFormat="1" ht="26.4" x14ac:dyDescent="0.3">
      <c r="A29" s="179"/>
      <c r="B29" s="179"/>
      <c r="C29" s="193"/>
      <c r="D29" s="197"/>
      <c r="E29" s="205"/>
      <c r="F29" s="201"/>
      <c r="G29" s="179"/>
      <c r="H29" s="10" t="s">
        <v>125</v>
      </c>
      <c r="I29" s="11" t="s">
        <v>385</v>
      </c>
      <c r="J29" s="77" t="b">
        <v>0</v>
      </c>
      <c r="K29" s="18"/>
      <c r="L29" s="10"/>
    </row>
    <row r="30" spans="1:12" s="14" customFormat="1" ht="26.4" x14ac:dyDescent="0.3">
      <c r="A30" s="177" t="s">
        <v>104</v>
      </c>
      <c r="B30" s="177" t="s">
        <v>105</v>
      </c>
      <c r="C30" s="191" t="s">
        <v>130</v>
      </c>
      <c r="D30" s="194" t="s">
        <v>131</v>
      </c>
      <c r="E30" s="202" t="s">
        <v>132</v>
      </c>
      <c r="F30" s="198" t="s">
        <v>93</v>
      </c>
      <c r="G30" s="177" t="s">
        <v>94</v>
      </c>
      <c r="H30" s="4" t="s">
        <v>133</v>
      </c>
      <c r="I30" s="5">
        <v>0</v>
      </c>
      <c r="J30" s="75" t="b">
        <v>0</v>
      </c>
      <c r="K30" s="17"/>
      <c r="L30" s="4"/>
    </row>
    <row r="31" spans="1:12" s="14" customFormat="1" ht="39.6" x14ac:dyDescent="0.3">
      <c r="A31" s="178"/>
      <c r="B31" s="178"/>
      <c r="C31" s="192"/>
      <c r="D31" s="196"/>
      <c r="E31" s="204"/>
      <c r="F31" s="200"/>
      <c r="G31" s="178"/>
      <c r="H31" s="7" t="s">
        <v>134</v>
      </c>
      <c r="I31" s="8">
        <v>1</v>
      </c>
      <c r="J31" s="76" t="b">
        <v>0</v>
      </c>
      <c r="K31" s="15"/>
      <c r="L31" s="7"/>
    </row>
    <row r="32" spans="1:12" s="14" customFormat="1" ht="39.6" x14ac:dyDescent="0.3">
      <c r="A32" s="178"/>
      <c r="B32" s="178"/>
      <c r="C32" s="192"/>
      <c r="D32" s="196"/>
      <c r="E32" s="204"/>
      <c r="F32" s="200"/>
      <c r="G32" s="178"/>
      <c r="H32" s="7" t="s">
        <v>135</v>
      </c>
      <c r="I32" s="8">
        <v>2</v>
      </c>
      <c r="J32" s="78" t="b">
        <v>0</v>
      </c>
      <c r="K32" s="15"/>
      <c r="L32" s="7"/>
    </row>
    <row r="33" spans="1:12" s="14" customFormat="1" ht="26.4" x14ac:dyDescent="0.3">
      <c r="A33" s="179"/>
      <c r="B33" s="179"/>
      <c r="C33" s="193"/>
      <c r="D33" s="197"/>
      <c r="E33" s="205"/>
      <c r="F33" s="201"/>
      <c r="G33" s="179"/>
      <c r="H33" s="101" t="s">
        <v>136</v>
      </c>
      <c r="I33" s="16">
        <v>3</v>
      </c>
      <c r="J33" s="79" t="b">
        <v>1</v>
      </c>
      <c r="K33" s="15" t="s">
        <v>475</v>
      </c>
      <c r="L33" s="59"/>
    </row>
    <row r="34" spans="1:12" s="14" customFormat="1" x14ac:dyDescent="0.3">
      <c r="A34" s="177" t="s">
        <v>104</v>
      </c>
      <c r="B34" s="177" t="s">
        <v>105</v>
      </c>
      <c r="C34" s="191" t="s">
        <v>137</v>
      </c>
      <c r="D34" s="194" t="s">
        <v>138</v>
      </c>
      <c r="E34" s="202" t="s">
        <v>139</v>
      </c>
      <c r="F34" s="198" t="s">
        <v>93</v>
      </c>
      <c r="G34" s="177" t="s">
        <v>140</v>
      </c>
      <c r="H34" s="4" t="s">
        <v>141</v>
      </c>
      <c r="I34" s="5">
        <v>0</v>
      </c>
      <c r="J34" s="75" t="b">
        <v>0</v>
      </c>
      <c r="K34" s="17"/>
      <c r="L34" s="60"/>
    </row>
    <row r="35" spans="1:12" s="14" customFormat="1" ht="39.6" x14ac:dyDescent="0.3">
      <c r="A35" s="178"/>
      <c r="B35" s="178"/>
      <c r="C35" s="192"/>
      <c r="D35" s="196"/>
      <c r="E35" s="204"/>
      <c r="F35" s="200"/>
      <c r="G35" s="178"/>
      <c r="H35" s="7" t="s">
        <v>142</v>
      </c>
      <c r="I35" s="8">
        <v>1</v>
      </c>
      <c r="J35" s="76" t="b">
        <v>0</v>
      </c>
      <c r="K35" s="15"/>
      <c r="L35" s="61"/>
    </row>
    <row r="36" spans="1:12" s="14" customFormat="1" ht="26.4" x14ac:dyDescent="0.3">
      <c r="A36" s="178"/>
      <c r="B36" s="178"/>
      <c r="C36" s="192"/>
      <c r="D36" s="196"/>
      <c r="E36" s="204"/>
      <c r="F36" s="200"/>
      <c r="G36" s="178"/>
      <c r="H36" s="7" t="s">
        <v>143</v>
      </c>
      <c r="I36" s="8">
        <v>2</v>
      </c>
      <c r="J36" s="76" t="b">
        <v>0</v>
      </c>
      <c r="K36" s="62"/>
      <c r="L36" s="61"/>
    </row>
    <row r="37" spans="1:12" s="14" customFormat="1" x14ac:dyDescent="0.3">
      <c r="A37" s="179"/>
      <c r="B37" s="179"/>
      <c r="C37" s="193"/>
      <c r="D37" s="197"/>
      <c r="E37" s="205"/>
      <c r="F37" s="201"/>
      <c r="G37" s="179"/>
      <c r="H37" s="10" t="s">
        <v>144</v>
      </c>
      <c r="I37" s="11">
        <v>3</v>
      </c>
      <c r="J37" s="77" t="b">
        <v>0</v>
      </c>
      <c r="K37" s="18"/>
      <c r="L37" s="61"/>
    </row>
    <row r="38" spans="1:12" s="29" customFormat="1" ht="26.4" x14ac:dyDescent="0.3">
      <c r="A38" s="177" t="s">
        <v>104</v>
      </c>
      <c r="B38" s="177" t="s">
        <v>145</v>
      </c>
      <c r="C38" s="191" t="s">
        <v>146</v>
      </c>
      <c r="D38" s="194" t="s">
        <v>147</v>
      </c>
      <c r="E38" s="202" t="s">
        <v>148</v>
      </c>
      <c r="F38" s="251" t="s">
        <v>93</v>
      </c>
      <c r="G38" s="177" t="s">
        <v>94</v>
      </c>
      <c r="H38" s="100" t="s">
        <v>393</v>
      </c>
      <c r="I38" s="5">
        <v>0</v>
      </c>
      <c r="J38" s="75" t="b">
        <v>0</v>
      </c>
      <c r="K38" s="17"/>
      <c r="L38" s="4"/>
    </row>
    <row r="39" spans="1:12" s="29" customFormat="1" ht="52.8" x14ac:dyDescent="0.3">
      <c r="A39" s="178"/>
      <c r="B39" s="178"/>
      <c r="C39" s="192"/>
      <c r="D39" s="196"/>
      <c r="E39" s="204"/>
      <c r="F39" s="252"/>
      <c r="G39" s="178"/>
      <c r="H39" s="7" t="s">
        <v>149</v>
      </c>
      <c r="I39" s="8">
        <v>1</v>
      </c>
      <c r="J39" s="76" t="b">
        <v>0</v>
      </c>
      <c r="K39" s="15"/>
      <c r="L39" s="7"/>
    </row>
    <row r="40" spans="1:12" s="29" customFormat="1" ht="26.4" x14ac:dyDescent="0.3">
      <c r="A40" s="178"/>
      <c r="B40" s="178"/>
      <c r="C40" s="192"/>
      <c r="D40" s="196"/>
      <c r="E40" s="204"/>
      <c r="F40" s="252"/>
      <c r="G40" s="178"/>
      <c r="H40" s="7" t="s">
        <v>150</v>
      </c>
      <c r="I40" s="8">
        <v>1</v>
      </c>
      <c r="J40" s="76" t="b">
        <v>0</v>
      </c>
      <c r="K40" s="15"/>
      <c r="L40" s="7"/>
    </row>
    <row r="41" spans="1:12" s="29" customFormat="1" ht="26.4" x14ac:dyDescent="0.3">
      <c r="A41" s="178"/>
      <c r="B41" s="178"/>
      <c r="C41" s="192"/>
      <c r="D41" s="196"/>
      <c r="E41" s="204"/>
      <c r="F41" s="252"/>
      <c r="G41" s="178"/>
      <c r="H41" s="7" t="s">
        <v>151</v>
      </c>
      <c r="I41" s="8">
        <v>2</v>
      </c>
      <c r="J41" s="76" t="b">
        <v>0</v>
      </c>
      <c r="K41" s="15"/>
      <c r="L41" s="7"/>
    </row>
    <row r="42" spans="1:12" s="29" customFormat="1" ht="52.8" x14ac:dyDescent="0.3">
      <c r="A42" s="179"/>
      <c r="B42" s="179"/>
      <c r="C42" s="193"/>
      <c r="D42" s="197"/>
      <c r="E42" s="205"/>
      <c r="F42" s="253"/>
      <c r="G42" s="179"/>
      <c r="H42" s="10" t="s">
        <v>152</v>
      </c>
      <c r="I42" s="11">
        <v>3</v>
      </c>
      <c r="J42" s="80" t="b">
        <v>1</v>
      </c>
      <c r="K42" s="15" t="s">
        <v>475</v>
      </c>
      <c r="L42" s="10" t="s">
        <v>494</v>
      </c>
    </row>
    <row r="43" spans="1:12" s="29" customFormat="1" ht="26.4" x14ac:dyDescent="0.3">
      <c r="A43" s="177" t="s">
        <v>104</v>
      </c>
      <c r="B43" s="177" t="s">
        <v>145</v>
      </c>
      <c r="C43" s="191" t="s">
        <v>153</v>
      </c>
      <c r="D43" s="194" t="s">
        <v>154</v>
      </c>
      <c r="E43" s="202" t="s">
        <v>155</v>
      </c>
      <c r="F43" s="198" t="s">
        <v>93</v>
      </c>
      <c r="G43" s="177" t="s">
        <v>94</v>
      </c>
      <c r="H43" s="4" t="s">
        <v>156</v>
      </c>
      <c r="I43" s="5">
        <v>0</v>
      </c>
      <c r="J43" s="81" t="b">
        <v>0</v>
      </c>
      <c r="K43" s="17"/>
      <c r="L43" s="4"/>
    </row>
    <row r="44" spans="1:12" s="29" customFormat="1" ht="52.8" x14ac:dyDescent="0.3">
      <c r="A44" s="178"/>
      <c r="B44" s="178"/>
      <c r="C44" s="192"/>
      <c r="D44" s="196"/>
      <c r="E44" s="204"/>
      <c r="F44" s="200"/>
      <c r="G44" s="178"/>
      <c r="H44" s="7" t="s">
        <v>157</v>
      </c>
      <c r="I44" s="8">
        <v>1</v>
      </c>
      <c r="J44" s="76" t="b">
        <v>0</v>
      </c>
      <c r="K44" s="15"/>
      <c r="L44" s="7"/>
    </row>
    <row r="45" spans="1:12" s="29" customFormat="1" ht="39.6" x14ac:dyDescent="0.3">
      <c r="A45" s="178"/>
      <c r="B45" s="178"/>
      <c r="C45" s="192"/>
      <c r="D45" s="196"/>
      <c r="E45" s="204"/>
      <c r="F45" s="200"/>
      <c r="G45" s="178"/>
      <c r="H45" s="7" t="s">
        <v>158</v>
      </c>
      <c r="I45" s="8">
        <v>2</v>
      </c>
      <c r="J45" s="76" t="b">
        <v>0</v>
      </c>
      <c r="K45" s="15"/>
      <c r="L45" s="7"/>
    </row>
    <row r="46" spans="1:12" s="29" customFormat="1" ht="79.2" x14ac:dyDescent="0.3">
      <c r="A46" s="179"/>
      <c r="B46" s="179"/>
      <c r="C46" s="193"/>
      <c r="D46" s="197"/>
      <c r="E46" s="205"/>
      <c r="F46" s="201"/>
      <c r="G46" s="179"/>
      <c r="H46" s="10" t="s">
        <v>159</v>
      </c>
      <c r="I46" s="11">
        <v>3</v>
      </c>
      <c r="J46" s="77" t="b">
        <v>1</v>
      </c>
      <c r="K46" s="15" t="s">
        <v>475</v>
      </c>
      <c r="L46" s="10" t="s">
        <v>513</v>
      </c>
    </row>
    <row r="47" spans="1:12" s="29" customFormat="1" ht="25.5" customHeight="1" x14ac:dyDescent="0.3">
      <c r="A47" s="177" t="s">
        <v>104</v>
      </c>
      <c r="B47" s="177" t="s">
        <v>145</v>
      </c>
      <c r="C47" s="191" t="s">
        <v>160</v>
      </c>
      <c r="D47" s="249" t="s">
        <v>161</v>
      </c>
      <c r="E47" s="180" t="s">
        <v>162</v>
      </c>
      <c r="F47" s="177" t="s">
        <v>163</v>
      </c>
      <c r="G47" s="177" t="s">
        <v>94</v>
      </c>
      <c r="H47" s="180" t="s">
        <v>164</v>
      </c>
      <c r="I47" s="32" t="s">
        <v>103</v>
      </c>
      <c r="J47" s="82" t="s">
        <v>24</v>
      </c>
      <c r="K47" s="32" t="s">
        <v>475</v>
      </c>
      <c r="L47" s="34"/>
    </row>
    <row r="48" spans="1:12" s="29" customFormat="1" x14ac:dyDescent="0.3">
      <c r="A48" s="178"/>
      <c r="B48" s="178"/>
      <c r="C48" s="192"/>
      <c r="D48" s="233"/>
      <c r="E48" s="235"/>
      <c r="F48" s="178"/>
      <c r="G48" s="178"/>
      <c r="H48" s="181"/>
      <c r="I48" s="40" t="s">
        <v>103</v>
      </c>
      <c r="J48" s="83" t="s">
        <v>49</v>
      </c>
      <c r="K48" s="32" t="s">
        <v>475</v>
      </c>
      <c r="L48" s="37" t="s">
        <v>495</v>
      </c>
    </row>
    <row r="49" spans="1:12" s="29" customFormat="1" x14ac:dyDescent="0.3">
      <c r="A49" s="178"/>
      <c r="B49" s="178"/>
      <c r="C49" s="192"/>
      <c r="D49" s="233"/>
      <c r="E49" s="235"/>
      <c r="F49" s="178"/>
      <c r="G49" s="178"/>
      <c r="H49" s="181"/>
      <c r="I49" s="40" t="s">
        <v>103</v>
      </c>
      <c r="J49" s="83"/>
      <c r="K49" s="40"/>
      <c r="L49" s="37"/>
    </row>
    <row r="50" spans="1:12" s="29" customFormat="1" x14ac:dyDescent="0.3">
      <c r="A50" s="178"/>
      <c r="B50" s="178"/>
      <c r="C50" s="192"/>
      <c r="D50" s="233"/>
      <c r="E50" s="235"/>
      <c r="F50" s="178"/>
      <c r="G50" s="178"/>
      <c r="H50" s="181"/>
      <c r="I50" s="40" t="s">
        <v>103</v>
      </c>
      <c r="J50" s="83"/>
      <c r="K50" s="40"/>
      <c r="L50" s="37"/>
    </row>
    <row r="51" spans="1:12" s="29" customFormat="1" ht="90" customHeight="1" x14ac:dyDescent="0.3">
      <c r="A51" s="179"/>
      <c r="B51" s="179"/>
      <c r="C51" s="193"/>
      <c r="D51" s="250"/>
      <c r="E51" s="182"/>
      <c r="F51" s="179"/>
      <c r="G51" s="179"/>
      <c r="H51" s="182"/>
      <c r="I51" s="32" t="s">
        <v>103</v>
      </c>
      <c r="J51" s="82"/>
      <c r="K51" s="32"/>
      <c r="L51" s="34"/>
    </row>
    <row r="52" spans="1:12" s="29" customFormat="1" ht="39.6" x14ac:dyDescent="0.3">
      <c r="A52" s="177" t="s">
        <v>104</v>
      </c>
      <c r="B52" s="177" t="s">
        <v>145</v>
      </c>
      <c r="C52" s="191">
        <v>4</v>
      </c>
      <c r="D52" s="194" t="s">
        <v>165</v>
      </c>
      <c r="E52" s="202" t="s">
        <v>166</v>
      </c>
      <c r="F52" s="198" t="s">
        <v>93</v>
      </c>
      <c r="G52" s="177" t="s">
        <v>94</v>
      </c>
      <c r="H52" s="46" t="s">
        <v>167</v>
      </c>
      <c r="I52" s="5">
        <v>0</v>
      </c>
      <c r="J52" s="81" t="b">
        <v>1</v>
      </c>
      <c r="K52" s="17" t="s">
        <v>475</v>
      </c>
      <c r="L52" s="4"/>
    </row>
    <row r="53" spans="1:12" s="29" customFormat="1" ht="26.4" x14ac:dyDescent="0.3">
      <c r="A53" s="178"/>
      <c r="B53" s="178"/>
      <c r="C53" s="192"/>
      <c r="D53" s="233"/>
      <c r="E53" s="235"/>
      <c r="F53" s="178"/>
      <c r="G53" s="178"/>
      <c r="H53" s="7" t="s">
        <v>168</v>
      </c>
      <c r="I53" s="31">
        <v>2</v>
      </c>
      <c r="J53" s="84" t="b">
        <v>0</v>
      </c>
      <c r="K53" s="32"/>
      <c r="L53" s="34"/>
    </row>
    <row r="54" spans="1:12" s="29" customFormat="1" ht="39.6" x14ac:dyDescent="0.3">
      <c r="A54" s="179"/>
      <c r="B54" s="179"/>
      <c r="C54" s="193"/>
      <c r="D54" s="197"/>
      <c r="E54" s="205"/>
      <c r="F54" s="201"/>
      <c r="G54" s="179"/>
      <c r="H54" s="10" t="s">
        <v>169</v>
      </c>
      <c r="I54" s="11">
        <v>3</v>
      </c>
      <c r="J54" s="80" t="b">
        <v>0</v>
      </c>
      <c r="K54" s="18"/>
      <c r="L54" s="10"/>
    </row>
    <row r="55" spans="1:12" x14ac:dyDescent="0.3">
      <c r="A55" s="177" t="s">
        <v>104</v>
      </c>
      <c r="B55" s="177" t="s">
        <v>170</v>
      </c>
      <c r="C55" s="191" t="s">
        <v>171</v>
      </c>
      <c r="D55" s="194" t="s">
        <v>172</v>
      </c>
      <c r="E55" s="202" t="s">
        <v>173</v>
      </c>
      <c r="F55" s="198" t="s">
        <v>174</v>
      </c>
      <c r="G55" s="177" t="s">
        <v>94</v>
      </c>
      <c r="H55" s="100" t="s">
        <v>175</v>
      </c>
      <c r="I55" s="5">
        <v>0</v>
      </c>
      <c r="J55" s="75" t="b">
        <v>0</v>
      </c>
      <c r="K55" s="17"/>
      <c r="L55" s="4"/>
    </row>
    <row r="56" spans="1:12" ht="52.8" x14ac:dyDescent="0.3">
      <c r="A56" s="178"/>
      <c r="B56" s="178"/>
      <c r="C56" s="192"/>
      <c r="D56" s="196"/>
      <c r="E56" s="204"/>
      <c r="F56" s="200"/>
      <c r="G56" s="178"/>
      <c r="H56" s="102" t="s">
        <v>176</v>
      </c>
      <c r="I56" s="8">
        <v>1</v>
      </c>
      <c r="J56" s="76" t="b">
        <v>0</v>
      </c>
      <c r="K56" s="15"/>
      <c r="L56" s="7"/>
    </row>
    <row r="57" spans="1:12" ht="26.4" x14ac:dyDescent="0.3">
      <c r="A57" s="178"/>
      <c r="B57" s="178"/>
      <c r="C57" s="192"/>
      <c r="D57" s="196"/>
      <c r="E57" s="204"/>
      <c r="F57" s="200"/>
      <c r="G57" s="178"/>
      <c r="H57" s="7" t="s">
        <v>177</v>
      </c>
      <c r="I57" s="8">
        <v>1</v>
      </c>
      <c r="J57" s="76" t="b">
        <v>0</v>
      </c>
      <c r="K57" s="15"/>
      <c r="L57" s="7"/>
    </row>
    <row r="58" spans="1:12" ht="39.6" x14ac:dyDescent="0.3">
      <c r="A58" s="178"/>
      <c r="B58" s="178"/>
      <c r="C58" s="192"/>
      <c r="D58" s="196"/>
      <c r="E58" s="204"/>
      <c r="F58" s="200"/>
      <c r="G58" s="178"/>
      <c r="H58" s="7" t="s">
        <v>178</v>
      </c>
      <c r="I58" s="8">
        <v>2</v>
      </c>
      <c r="J58" s="78" t="b">
        <v>0</v>
      </c>
      <c r="K58" s="15"/>
      <c r="L58" s="7"/>
    </row>
    <row r="59" spans="1:12" ht="39.6" x14ac:dyDescent="0.3">
      <c r="A59" s="179"/>
      <c r="B59" s="179"/>
      <c r="C59" s="193"/>
      <c r="D59" s="197"/>
      <c r="E59" s="205"/>
      <c r="F59" s="201"/>
      <c r="G59" s="179"/>
      <c r="H59" s="10" t="s">
        <v>179</v>
      </c>
      <c r="I59" s="11">
        <v>3</v>
      </c>
      <c r="J59" s="77" t="b">
        <v>1</v>
      </c>
      <c r="K59" s="17" t="s">
        <v>475</v>
      </c>
      <c r="L59" s="10" t="s">
        <v>496</v>
      </c>
    </row>
    <row r="60" spans="1:12" ht="26.25" customHeight="1" x14ac:dyDescent="0.3">
      <c r="A60" s="177" t="s">
        <v>104</v>
      </c>
      <c r="B60" s="177" t="s">
        <v>170</v>
      </c>
      <c r="C60" s="191" t="s">
        <v>180</v>
      </c>
      <c r="D60" s="194" t="s">
        <v>181</v>
      </c>
      <c r="E60" s="202" t="s">
        <v>182</v>
      </c>
      <c r="F60" s="198" t="s">
        <v>93</v>
      </c>
      <c r="G60" s="177" t="s">
        <v>94</v>
      </c>
      <c r="H60" s="4" t="s">
        <v>183</v>
      </c>
      <c r="I60" s="5">
        <v>0</v>
      </c>
      <c r="J60" s="75" t="b">
        <v>1</v>
      </c>
      <c r="K60" s="17" t="s">
        <v>475</v>
      </c>
      <c r="L60" s="4" t="s">
        <v>514</v>
      </c>
    </row>
    <row r="61" spans="1:12" ht="55.5" customHeight="1" x14ac:dyDescent="0.3">
      <c r="A61" s="178"/>
      <c r="B61" s="178"/>
      <c r="C61" s="192"/>
      <c r="D61" s="196"/>
      <c r="E61" s="204"/>
      <c r="F61" s="200"/>
      <c r="G61" s="178"/>
      <c r="H61" s="7" t="s">
        <v>184</v>
      </c>
      <c r="I61" s="8">
        <v>1</v>
      </c>
      <c r="J61" s="78" t="b">
        <v>0</v>
      </c>
      <c r="K61" s="15"/>
      <c r="L61" s="7"/>
    </row>
    <row r="62" spans="1:12" ht="79.2" x14ac:dyDescent="0.3">
      <c r="A62" s="178"/>
      <c r="B62" s="178"/>
      <c r="C62" s="192"/>
      <c r="D62" s="196"/>
      <c r="E62" s="204"/>
      <c r="F62" s="200"/>
      <c r="G62" s="178"/>
      <c r="H62" s="7" t="s">
        <v>185</v>
      </c>
      <c r="I62" s="8">
        <v>2</v>
      </c>
      <c r="J62" s="76" t="b">
        <v>0</v>
      </c>
      <c r="K62" s="15"/>
      <c r="L62" s="7"/>
    </row>
    <row r="63" spans="1:12" ht="51" customHeight="1" x14ac:dyDescent="0.3">
      <c r="A63" s="179"/>
      <c r="B63" s="179"/>
      <c r="C63" s="193"/>
      <c r="D63" s="197"/>
      <c r="E63" s="205"/>
      <c r="F63" s="201"/>
      <c r="G63" s="179"/>
      <c r="H63" s="10" t="s">
        <v>186</v>
      </c>
      <c r="I63" s="11">
        <v>3</v>
      </c>
      <c r="J63" s="80" t="b">
        <v>0</v>
      </c>
      <c r="K63" s="18"/>
      <c r="L63" s="174"/>
    </row>
    <row r="64" spans="1:12" ht="26.4" x14ac:dyDescent="0.3">
      <c r="A64" s="177" t="s">
        <v>104</v>
      </c>
      <c r="B64" s="177" t="s">
        <v>170</v>
      </c>
      <c r="C64" s="191" t="s">
        <v>187</v>
      </c>
      <c r="D64" s="194" t="s">
        <v>188</v>
      </c>
      <c r="E64" s="202" t="s">
        <v>189</v>
      </c>
      <c r="F64" s="198" t="s">
        <v>174</v>
      </c>
      <c r="G64" s="177" t="s">
        <v>94</v>
      </c>
      <c r="H64" s="4" t="s">
        <v>190</v>
      </c>
      <c r="I64" s="5" t="s">
        <v>385</v>
      </c>
      <c r="J64" s="81" t="b">
        <v>1</v>
      </c>
      <c r="K64" s="17" t="s">
        <v>476</v>
      </c>
      <c r="L64" s="4"/>
    </row>
    <row r="65" spans="1:12" x14ac:dyDescent="0.3">
      <c r="A65" s="178"/>
      <c r="B65" s="178"/>
      <c r="C65" s="192"/>
      <c r="D65" s="196"/>
      <c r="E65" s="204"/>
      <c r="F65" s="200"/>
      <c r="G65" s="178"/>
      <c r="H65" s="7" t="s">
        <v>191</v>
      </c>
      <c r="I65" s="8">
        <v>0</v>
      </c>
      <c r="J65" s="76" t="b">
        <v>0</v>
      </c>
      <c r="K65" s="15"/>
      <c r="L65" s="7"/>
    </row>
    <row r="66" spans="1:12" ht="27.75" customHeight="1" x14ac:dyDescent="0.3">
      <c r="A66" s="179"/>
      <c r="B66" s="179"/>
      <c r="C66" s="193"/>
      <c r="D66" s="197"/>
      <c r="E66" s="205"/>
      <c r="F66" s="201"/>
      <c r="G66" s="179"/>
      <c r="H66" s="10" t="s">
        <v>192</v>
      </c>
      <c r="I66" s="11">
        <v>3</v>
      </c>
      <c r="J66" s="77" t="b">
        <v>0</v>
      </c>
      <c r="K66" s="18"/>
      <c r="L66" s="10"/>
    </row>
    <row r="67" spans="1:12" ht="26.4" x14ac:dyDescent="0.3">
      <c r="A67" s="177" t="s">
        <v>104</v>
      </c>
      <c r="B67" s="177" t="s">
        <v>170</v>
      </c>
      <c r="C67" s="191" t="s">
        <v>193</v>
      </c>
      <c r="D67" s="194" t="s">
        <v>194</v>
      </c>
      <c r="E67" s="202" t="s">
        <v>195</v>
      </c>
      <c r="F67" s="198" t="s">
        <v>174</v>
      </c>
      <c r="G67" s="177" t="s">
        <v>94</v>
      </c>
      <c r="H67" s="4" t="s">
        <v>464</v>
      </c>
      <c r="I67" s="5" t="s">
        <v>385</v>
      </c>
      <c r="J67" s="81" t="b">
        <v>1</v>
      </c>
      <c r="K67" s="17" t="s">
        <v>476</v>
      </c>
      <c r="L67" s="4" t="s">
        <v>508</v>
      </c>
    </row>
    <row r="68" spans="1:12" x14ac:dyDescent="0.3">
      <c r="A68" s="178"/>
      <c r="B68" s="178"/>
      <c r="C68" s="192"/>
      <c r="D68" s="196"/>
      <c r="E68" s="204"/>
      <c r="F68" s="200"/>
      <c r="G68" s="178"/>
      <c r="H68" s="7" t="s">
        <v>191</v>
      </c>
      <c r="I68" s="8">
        <v>1</v>
      </c>
      <c r="J68" s="78" t="b">
        <v>0</v>
      </c>
      <c r="K68" s="15"/>
      <c r="L68" s="7"/>
    </row>
    <row r="69" spans="1:12" ht="39" customHeight="1" x14ac:dyDescent="0.3">
      <c r="A69" s="179"/>
      <c r="B69" s="179"/>
      <c r="C69" s="193"/>
      <c r="D69" s="197"/>
      <c r="E69" s="205"/>
      <c r="F69" s="201"/>
      <c r="G69" s="179"/>
      <c r="H69" s="10" t="s">
        <v>192</v>
      </c>
      <c r="I69" s="11">
        <v>3</v>
      </c>
      <c r="J69" s="80" t="b">
        <v>0</v>
      </c>
      <c r="K69" s="18"/>
      <c r="L69" s="10"/>
    </row>
    <row r="70" spans="1:12" ht="26.4" x14ac:dyDescent="0.3">
      <c r="A70" s="212" t="s">
        <v>104</v>
      </c>
      <c r="B70" s="212" t="s">
        <v>196</v>
      </c>
      <c r="C70" s="189" t="s">
        <v>197</v>
      </c>
      <c r="D70" s="194" t="s">
        <v>198</v>
      </c>
      <c r="E70" s="230" t="s">
        <v>199</v>
      </c>
      <c r="F70" s="198" t="s">
        <v>174</v>
      </c>
      <c r="G70" s="183" t="s">
        <v>94</v>
      </c>
      <c r="H70" s="4" t="s">
        <v>200</v>
      </c>
      <c r="I70" s="5" t="s">
        <v>103</v>
      </c>
      <c r="J70" s="81" t="b">
        <v>1</v>
      </c>
      <c r="K70" s="17" t="s">
        <v>476</v>
      </c>
      <c r="L70" s="19" t="s">
        <v>509</v>
      </c>
    </row>
    <row r="71" spans="1:12" ht="238.5" customHeight="1" x14ac:dyDescent="0.3">
      <c r="A71" s="214"/>
      <c r="B71" s="214"/>
      <c r="C71" s="190"/>
      <c r="D71" s="197"/>
      <c r="E71" s="232"/>
      <c r="F71" s="201"/>
      <c r="G71" s="185"/>
      <c r="H71" s="101" t="s">
        <v>201</v>
      </c>
      <c r="I71" s="11" t="s">
        <v>103</v>
      </c>
      <c r="J71" s="85" t="b">
        <v>0</v>
      </c>
      <c r="K71" s="16"/>
      <c r="L71" s="20"/>
    </row>
    <row r="72" spans="1:12" x14ac:dyDescent="0.3">
      <c r="A72" s="177" t="s">
        <v>104</v>
      </c>
      <c r="B72" s="177" t="s">
        <v>196</v>
      </c>
      <c r="C72" s="191" t="s">
        <v>202</v>
      </c>
      <c r="D72" s="194" t="s">
        <v>203</v>
      </c>
      <c r="E72" s="202" t="s">
        <v>204</v>
      </c>
      <c r="F72" s="198" t="s">
        <v>93</v>
      </c>
      <c r="G72" s="177" t="s">
        <v>94</v>
      </c>
      <c r="H72" s="100" t="s">
        <v>205</v>
      </c>
      <c r="I72" s="5">
        <v>0</v>
      </c>
      <c r="J72" s="86" t="b">
        <v>0</v>
      </c>
      <c r="K72" s="17"/>
      <c r="L72" s="4"/>
    </row>
    <row r="73" spans="1:12" ht="41.25" customHeight="1" x14ac:dyDescent="0.3">
      <c r="A73" s="178"/>
      <c r="B73" s="178"/>
      <c r="C73" s="192"/>
      <c r="D73" s="196"/>
      <c r="E73" s="204"/>
      <c r="F73" s="200"/>
      <c r="G73" s="178"/>
      <c r="H73" s="7" t="s">
        <v>206</v>
      </c>
      <c r="I73" s="8">
        <v>1</v>
      </c>
      <c r="J73" s="76" t="b">
        <v>0</v>
      </c>
      <c r="K73" s="15"/>
      <c r="L73" s="7"/>
    </row>
    <row r="74" spans="1:12" ht="46.5" customHeight="1" x14ac:dyDescent="0.3">
      <c r="A74" s="178"/>
      <c r="B74" s="178"/>
      <c r="C74" s="192"/>
      <c r="D74" s="196"/>
      <c r="E74" s="204"/>
      <c r="F74" s="200"/>
      <c r="G74" s="178"/>
      <c r="H74" s="7" t="s">
        <v>207</v>
      </c>
      <c r="I74" s="8">
        <v>2</v>
      </c>
      <c r="J74" s="78" t="b">
        <v>0</v>
      </c>
      <c r="K74" s="15"/>
      <c r="L74" s="7"/>
    </row>
    <row r="75" spans="1:12" ht="49.5" customHeight="1" x14ac:dyDescent="0.3">
      <c r="A75" s="179"/>
      <c r="B75" s="179"/>
      <c r="C75" s="193"/>
      <c r="D75" s="197"/>
      <c r="E75" s="205"/>
      <c r="F75" s="201"/>
      <c r="G75" s="179"/>
      <c r="H75" s="10" t="s">
        <v>208</v>
      </c>
      <c r="I75" s="11">
        <v>3</v>
      </c>
      <c r="J75" s="77" t="b">
        <v>1</v>
      </c>
      <c r="K75" s="18" t="s">
        <v>475</v>
      </c>
      <c r="L75" s="10"/>
    </row>
    <row r="76" spans="1:12" ht="21" customHeight="1" x14ac:dyDescent="0.3">
      <c r="A76" s="177" t="s">
        <v>104</v>
      </c>
      <c r="B76" s="177" t="s">
        <v>196</v>
      </c>
      <c r="C76" s="191" t="s">
        <v>209</v>
      </c>
      <c r="D76" s="194" t="s">
        <v>210</v>
      </c>
      <c r="E76" s="202" t="s">
        <v>211</v>
      </c>
      <c r="F76" s="198" t="s">
        <v>174</v>
      </c>
      <c r="G76" s="177" t="s">
        <v>94</v>
      </c>
      <c r="H76" s="4" t="s">
        <v>212</v>
      </c>
      <c r="I76" s="5" t="s">
        <v>385</v>
      </c>
      <c r="J76" s="75" t="b">
        <v>1</v>
      </c>
      <c r="K76" s="18" t="s">
        <v>475</v>
      </c>
      <c r="L76" s="4"/>
    </row>
    <row r="77" spans="1:12" ht="42" customHeight="1" x14ac:dyDescent="0.3">
      <c r="A77" s="178"/>
      <c r="B77" s="178"/>
      <c r="C77" s="192"/>
      <c r="D77" s="196"/>
      <c r="E77" s="204"/>
      <c r="F77" s="200"/>
      <c r="G77" s="178"/>
      <c r="H77" s="7" t="s">
        <v>213</v>
      </c>
      <c r="I77" s="8">
        <v>0</v>
      </c>
      <c r="J77" s="76" t="b">
        <v>0</v>
      </c>
      <c r="K77" s="15"/>
      <c r="L77" s="7"/>
    </row>
    <row r="78" spans="1:12" ht="38.25" customHeight="1" x14ac:dyDescent="0.3">
      <c r="A78" s="178"/>
      <c r="B78" s="178"/>
      <c r="C78" s="192"/>
      <c r="D78" s="196"/>
      <c r="E78" s="204"/>
      <c r="F78" s="200"/>
      <c r="G78" s="178"/>
      <c r="H78" s="7" t="s">
        <v>214</v>
      </c>
      <c r="I78" s="8">
        <v>0</v>
      </c>
      <c r="J78" s="78" t="b">
        <v>0</v>
      </c>
      <c r="K78" s="15"/>
      <c r="L78" s="7"/>
    </row>
    <row r="79" spans="1:12" ht="144.9" customHeight="1" x14ac:dyDescent="0.3">
      <c r="A79" s="179"/>
      <c r="B79" s="179"/>
      <c r="C79" s="193"/>
      <c r="D79" s="197"/>
      <c r="E79" s="205"/>
      <c r="F79" s="201"/>
      <c r="G79" s="179"/>
      <c r="H79" s="10" t="s">
        <v>192</v>
      </c>
      <c r="I79" s="11">
        <v>3</v>
      </c>
      <c r="J79" s="80" t="b">
        <v>0</v>
      </c>
      <c r="K79" s="18"/>
      <c r="L79" s="10"/>
    </row>
    <row r="80" spans="1:12" ht="39.6" x14ac:dyDescent="0.3">
      <c r="A80" s="183" t="s">
        <v>104</v>
      </c>
      <c r="B80" s="183" t="s">
        <v>196</v>
      </c>
      <c r="C80" s="206" t="s">
        <v>215</v>
      </c>
      <c r="D80" s="227" t="s">
        <v>216</v>
      </c>
      <c r="E80" s="230" t="s">
        <v>217</v>
      </c>
      <c r="F80" s="198" t="s">
        <v>93</v>
      </c>
      <c r="G80" s="183" t="s">
        <v>94</v>
      </c>
      <c r="H80" s="4" t="s">
        <v>218</v>
      </c>
      <c r="I80" s="21">
        <v>0</v>
      </c>
      <c r="J80" s="87" t="b">
        <v>0</v>
      </c>
      <c r="K80" s="21"/>
      <c r="L80" s="19"/>
    </row>
    <row r="81" spans="1:12" ht="26.4" x14ac:dyDescent="0.3">
      <c r="A81" s="184"/>
      <c r="B81" s="184"/>
      <c r="C81" s="207"/>
      <c r="D81" s="228"/>
      <c r="E81" s="231"/>
      <c r="F81" s="200"/>
      <c r="G81" s="184"/>
      <c r="H81" s="7" t="s">
        <v>219</v>
      </c>
      <c r="I81" s="23">
        <v>1</v>
      </c>
      <c r="J81" s="88" t="b">
        <v>0</v>
      </c>
      <c r="K81" s="23"/>
      <c r="L81" s="22"/>
    </row>
    <row r="82" spans="1:12" ht="26.4" x14ac:dyDescent="0.3">
      <c r="A82" s="184"/>
      <c r="B82" s="184"/>
      <c r="C82" s="207"/>
      <c r="D82" s="228"/>
      <c r="E82" s="231"/>
      <c r="F82" s="200"/>
      <c r="G82" s="184"/>
      <c r="H82" s="7" t="s">
        <v>220</v>
      </c>
      <c r="I82" s="23">
        <v>2</v>
      </c>
      <c r="J82" s="89" t="b">
        <v>0</v>
      </c>
      <c r="K82" s="23"/>
      <c r="L82" s="22"/>
    </row>
    <row r="83" spans="1:12" ht="13.5" customHeight="1" x14ac:dyDescent="0.3">
      <c r="A83" s="185"/>
      <c r="B83" s="185"/>
      <c r="C83" s="208"/>
      <c r="D83" s="229"/>
      <c r="E83" s="232"/>
      <c r="F83" s="201"/>
      <c r="G83" s="185"/>
      <c r="H83" s="10" t="s">
        <v>221</v>
      </c>
      <c r="I83" s="16">
        <v>3</v>
      </c>
      <c r="J83" s="85" t="b">
        <v>1</v>
      </c>
      <c r="K83" s="18" t="s">
        <v>475</v>
      </c>
      <c r="L83" s="20"/>
    </row>
    <row r="84" spans="1:12" ht="64.5" customHeight="1" x14ac:dyDescent="0.3">
      <c r="A84" s="177" t="s">
        <v>222</v>
      </c>
      <c r="B84" s="177" t="s">
        <v>223</v>
      </c>
      <c r="C84" s="191">
        <v>7</v>
      </c>
      <c r="D84" s="194" t="s">
        <v>224</v>
      </c>
      <c r="E84" s="202" t="s">
        <v>225</v>
      </c>
      <c r="F84" s="198" t="s">
        <v>174</v>
      </c>
      <c r="G84" s="177"/>
      <c r="H84" s="4" t="s">
        <v>226</v>
      </c>
      <c r="I84" s="5">
        <v>3</v>
      </c>
      <c r="J84" s="75" t="b">
        <v>1</v>
      </c>
      <c r="K84" s="17" t="s">
        <v>477</v>
      </c>
      <c r="L84" s="4"/>
    </row>
    <row r="85" spans="1:12" ht="64.5" customHeight="1" x14ac:dyDescent="0.3">
      <c r="A85" s="178"/>
      <c r="B85" s="178"/>
      <c r="C85" s="192"/>
      <c r="D85" s="196"/>
      <c r="E85" s="204"/>
      <c r="F85" s="200"/>
      <c r="G85" s="178"/>
      <c r="H85" s="7" t="s">
        <v>227</v>
      </c>
      <c r="I85" s="8">
        <v>1</v>
      </c>
      <c r="J85" s="76" t="b">
        <v>0</v>
      </c>
      <c r="K85" s="15"/>
      <c r="L85" s="7"/>
    </row>
    <row r="86" spans="1:12" ht="31.5" customHeight="1" x14ac:dyDescent="0.3">
      <c r="A86" s="177" t="s">
        <v>222</v>
      </c>
      <c r="B86" s="177" t="s">
        <v>223</v>
      </c>
      <c r="C86" s="191" t="s">
        <v>228</v>
      </c>
      <c r="D86" s="194" t="s">
        <v>229</v>
      </c>
      <c r="E86" s="202" t="s">
        <v>230</v>
      </c>
      <c r="F86" s="198" t="s">
        <v>174</v>
      </c>
      <c r="G86" s="177"/>
      <c r="H86" s="100" t="s">
        <v>231</v>
      </c>
      <c r="I86" s="5" t="s">
        <v>385</v>
      </c>
      <c r="J86" s="81" t="b">
        <v>0</v>
      </c>
      <c r="K86" s="17"/>
      <c r="L86" s="4"/>
    </row>
    <row r="87" spans="1:12" ht="52.8" x14ac:dyDescent="0.3">
      <c r="A87" s="178"/>
      <c r="B87" s="178"/>
      <c r="C87" s="192"/>
      <c r="D87" s="195"/>
      <c r="E87" s="203"/>
      <c r="F87" s="199"/>
      <c r="G87" s="178"/>
      <c r="H87" s="41" t="s">
        <v>232</v>
      </c>
      <c r="I87" s="42">
        <v>0</v>
      </c>
      <c r="J87" s="90" t="b">
        <v>0</v>
      </c>
      <c r="K87" s="43"/>
      <c r="L87" s="41"/>
    </row>
    <row r="88" spans="1:12" ht="28.5" customHeight="1" x14ac:dyDescent="0.3">
      <c r="A88" s="178"/>
      <c r="B88" s="178"/>
      <c r="C88" s="192"/>
      <c r="D88" s="196"/>
      <c r="E88" s="204"/>
      <c r="F88" s="200"/>
      <c r="G88" s="178"/>
      <c r="H88" s="7" t="s">
        <v>233</v>
      </c>
      <c r="I88" s="8">
        <v>1</v>
      </c>
      <c r="J88" s="78" t="b">
        <v>0</v>
      </c>
      <c r="K88" s="15"/>
      <c r="L88" s="7"/>
    </row>
    <row r="89" spans="1:12" ht="38.25" customHeight="1" x14ac:dyDescent="0.3">
      <c r="A89" s="178"/>
      <c r="B89" s="178"/>
      <c r="C89" s="192"/>
      <c r="D89" s="196"/>
      <c r="E89" s="204"/>
      <c r="F89" s="200"/>
      <c r="G89" s="178"/>
      <c r="H89" s="7" t="s">
        <v>234</v>
      </c>
      <c r="I89" s="8">
        <v>2</v>
      </c>
      <c r="J89" s="78" t="b">
        <v>0</v>
      </c>
      <c r="K89" s="18"/>
      <c r="L89" s="10"/>
    </row>
    <row r="90" spans="1:12" ht="40.5" customHeight="1" x14ac:dyDescent="0.3">
      <c r="A90" s="179"/>
      <c r="B90" s="179"/>
      <c r="C90" s="193"/>
      <c r="D90" s="197"/>
      <c r="E90" s="205"/>
      <c r="F90" s="201"/>
      <c r="G90" s="179"/>
      <c r="H90" s="101" t="s">
        <v>235</v>
      </c>
      <c r="I90" s="11">
        <v>3</v>
      </c>
      <c r="J90" s="77" t="b">
        <v>1</v>
      </c>
      <c r="K90" s="18" t="s">
        <v>476</v>
      </c>
      <c r="L90" s="10" t="s">
        <v>515</v>
      </c>
    </row>
    <row r="91" spans="1:12" ht="50.25" customHeight="1" x14ac:dyDescent="0.3">
      <c r="A91" s="25" t="s">
        <v>222</v>
      </c>
      <c r="B91" s="25" t="s">
        <v>223</v>
      </c>
      <c r="C91" s="47" t="s">
        <v>236</v>
      </c>
      <c r="D91" s="67" t="s">
        <v>237</v>
      </c>
      <c r="E91" s="26" t="s">
        <v>238</v>
      </c>
      <c r="F91" s="25" t="s">
        <v>239</v>
      </c>
      <c r="G91" s="26"/>
      <c r="H91" s="26" t="s">
        <v>387</v>
      </c>
      <c r="I91" s="48" t="s">
        <v>103</v>
      </c>
      <c r="J91" s="91"/>
      <c r="K91" s="25"/>
      <c r="L91" s="26"/>
    </row>
    <row r="92" spans="1:12" ht="26.4" x14ac:dyDescent="0.3">
      <c r="A92" s="177" t="s">
        <v>222</v>
      </c>
      <c r="B92" s="177" t="s">
        <v>223</v>
      </c>
      <c r="C92" s="191">
        <v>9</v>
      </c>
      <c r="D92" s="194" t="s">
        <v>240</v>
      </c>
      <c r="E92" s="202" t="s">
        <v>241</v>
      </c>
      <c r="F92" s="198" t="s">
        <v>174</v>
      </c>
      <c r="G92" s="177"/>
      <c r="H92" s="4" t="s">
        <v>242</v>
      </c>
      <c r="I92" s="5">
        <v>0</v>
      </c>
      <c r="J92" s="75" t="b">
        <v>0</v>
      </c>
      <c r="K92" s="17"/>
      <c r="L92" s="4"/>
    </row>
    <row r="93" spans="1:12" ht="39.6" x14ac:dyDescent="0.3">
      <c r="A93" s="178"/>
      <c r="B93" s="178"/>
      <c r="C93" s="192"/>
      <c r="D93" s="196"/>
      <c r="E93" s="204"/>
      <c r="F93" s="200"/>
      <c r="G93" s="178"/>
      <c r="H93" s="7" t="s">
        <v>243</v>
      </c>
      <c r="I93" s="8">
        <v>1</v>
      </c>
      <c r="J93" s="76" t="b">
        <v>0</v>
      </c>
      <c r="K93" s="15"/>
      <c r="L93" s="7"/>
    </row>
    <row r="94" spans="1:12" ht="92.4" x14ac:dyDescent="0.3">
      <c r="A94" s="178"/>
      <c r="B94" s="178"/>
      <c r="C94" s="192"/>
      <c r="D94" s="196"/>
      <c r="E94" s="204"/>
      <c r="F94" s="200"/>
      <c r="G94" s="178"/>
      <c r="H94" s="7" t="s">
        <v>244</v>
      </c>
      <c r="I94" s="8">
        <v>2</v>
      </c>
      <c r="J94" s="76" t="b">
        <v>1</v>
      </c>
      <c r="K94" s="15" t="s">
        <v>288</v>
      </c>
      <c r="L94" s="7" t="s">
        <v>497</v>
      </c>
    </row>
    <row r="95" spans="1:12" ht="26.4" x14ac:dyDescent="0.3">
      <c r="A95" s="179"/>
      <c r="B95" s="179"/>
      <c r="C95" s="193"/>
      <c r="D95" s="197"/>
      <c r="E95" s="205"/>
      <c r="F95" s="201"/>
      <c r="G95" s="179"/>
      <c r="H95" s="10" t="s">
        <v>245</v>
      </c>
      <c r="I95" s="11">
        <v>3</v>
      </c>
      <c r="J95" s="77" t="b">
        <v>0</v>
      </c>
      <c r="K95" s="18"/>
      <c r="L95" s="10"/>
    </row>
    <row r="96" spans="1:12" ht="57.75" customHeight="1" x14ac:dyDescent="0.3">
      <c r="A96" s="177" t="s">
        <v>222</v>
      </c>
      <c r="B96" s="177" t="s">
        <v>246</v>
      </c>
      <c r="C96" s="191" t="s">
        <v>247</v>
      </c>
      <c r="D96" s="194" t="s">
        <v>248</v>
      </c>
      <c r="E96" s="202" t="s">
        <v>249</v>
      </c>
      <c r="F96" s="198" t="s">
        <v>174</v>
      </c>
      <c r="G96" s="177" t="s">
        <v>250</v>
      </c>
      <c r="H96" s="46" t="s">
        <v>251</v>
      </c>
      <c r="I96" s="49" t="s">
        <v>385</v>
      </c>
      <c r="J96" s="75" t="b">
        <v>0</v>
      </c>
      <c r="K96" s="17"/>
      <c r="L96" s="4"/>
    </row>
    <row r="97" spans="1:12" ht="42" customHeight="1" x14ac:dyDescent="0.3">
      <c r="A97" s="178"/>
      <c r="B97" s="178"/>
      <c r="C97" s="192"/>
      <c r="D97" s="233"/>
      <c r="E97" s="235"/>
      <c r="F97" s="234"/>
      <c r="G97" s="178"/>
      <c r="H97" s="37" t="s">
        <v>252</v>
      </c>
      <c r="I97" s="35">
        <v>0</v>
      </c>
      <c r="J97" s="92" t="b">
        <v>0</v>
      </c>
      <c r="K97" s="32"/>
      <c r="L97" s="34"/>
    </row>
    <row r="98" spans="1:12" ht="42" customHeight="1" x14ac:dyDescent="0.3">
      <c r="A98" s="178"/>
      <c r="B98" s="178"/>
      <c r="C98" s="192"/>
      <c r="D98" s="233"/>
      <c r="E98" s="235"/>
      <c r="F98" s="234"/>
      <c r="G98" s="178"/>
      <c r="H98" s="37" t="s">
        <v>253</v>
      </c>
      <c r="I98" s="35">
        <v>1</v>
      </c>
      <c r="J98" s="93" t="b">
        <v>0</v>
      </c>
      <c r="K98" s="40"/>
      <c r="L98" s="37"/>
    </row>
    <row r="99" spans="1:12" ht="137.25" customHeight="1" x14ac:dyDescent="0.3">
      <c r="A99" s="179"/>
      <c r="B99" s="179"/>
      <c r="C99" s="193"/>
      <c r="D99" s="197"/>
      <c r="E99" s="205"/>
      <c r="F99" s="201"/>
      <c r="G99" s="179"/>
      <c r="H99" s="24" t="s">
        <v>254</v>
      </c>
      <c r="I99" s="50">
        <v>3</v>
      </c>
      <c r="J99" s="94" t="b">
        <v>1</v>
      </c>
      <c r="K99" s="33" t="s">
        <v>475</v>
      </c>
      <c r="L99" s="24" t="s">
        <v>478</v>
      </c>
    </row>
    <row r="100" spans="1:12" ht="57.6" customHeight="1" x14ac:dyDescent="0.3">
      <c r="A100" s="177" t="s">
        <v>222</v>
      </c>
      <c r="B100" s="177" t="s">
        <v>246</v>
      </c>
      <c r="C100" s="191" t="s">
        <v>255</v>
      </c>
      <c r="D100" s="194" t="s">
        <v>256</v>
      </c>
      <c r="E100" s="202" t="s">
        <v>257</v>
      </c>
      <c r="F100" s="198" t="s">
        <v>174</v>
      </c>
      <c r="G100" s="177"/>
      <c r="H100" s="46" t="s">
        <v>251</v>
      </c>
      <c r="I100" s="49" t="s">
        <v>385</v>
      </c>
      <c r="J100" s="75" t="b">
        <v>0</v>
      </c>
      <c r="K100" s="17"/>
      <c r="L100" s="4"/>
    </row>
    <row r="101" spans="1:12" ht="42" customHeight="1" x14ac:dyDescent="0.3">
      <c r="A101" s="178"/>
      <c r="B101" s="178"/>
      <c r="C101" s="192"/>
      <c r="D101" s="233"/>
      <c r="E101" s="235"/>
      <c r="F101" s="234"/>
      <c r="G101" s="178"/>
      <c r="H101" s="37" t="s">
        <v>252</v>
      </c>
      <c r="I101" s="35">
        <v>0</v>
      </c>
      <c r="J101" s="92" t="b">
        <v>0</v>
      </c>
      <c r="K101" s="32"/>
      <c r="L101" s="34"/>
    </row>
    <row r="102" spans="1:12" ht="42" customHeight="1" x14ac:dyDescent="0.3">
      <c r="A102" s="178"/>
      <c r="B102" s="178"/>
      <c r="C102" s="192"/>
      <c r="D102" s="233"/>
      <c r="E102" s="235"/>
      <c r="F102" s="234"/>
      <c r="G102" s="178"/>
      <c r="H102" s="37" t="s">
        <v>258</v>
      </c>
      <c r="I102" s="35">
        <v>1</v>
      </c>
      <c r="J102" s="93" t="b">
        <v>0</v>
      </c>
      <c r="K102" s="40"/>
      <c r="L102" s="37"/>
    </row>
    <row r="103" spans="1:12" ht="74.25" customHeight="1" x14ac:dyDescent="0.3">
      <c r="A103" s="179"/>
      <c r="B103" s="179"/>
      <c r="C103" s="193"/>
      <c r="D103" s="197"/>
      <c r="E103" s="205"/>
      <c r="F103" s="201"/>
      <c r="G103" s="179"/>
      <c r="H103" s="24" t="s">
        <v>254</v>
      </c>
      <c r="I103" s="50">
        <v>3</v>
      </c>
      <c r="J103" s="94" t="b">
        <v>1</v>
      </c>
      <c r="K103" s="33" t="s">
        <v>486</v>
      </c>
      <c r="L103" s="24"/>
    </row>
    <row r="104" spans="1:12" ht="27" customHeight="1" x14ac:dyDescent="0.3">
      <c r="A104" s="177" t="s">
        <v>222</v>
      </c>
      <c r="B104" s="177" t="s">
        <v>246</v>
      </c>
      <c r="C104" s="191" t="s">
        <v>259</v>
      </c>
      <c r="D104" s="194" t="s">
        <v>260</v>
      </c>
      <c r="E104" s="202" t="s">
        <v>261</v>
      </c>
      <c r="F104" s="198" t="s">
        <v>93</v>
      </c>
      <c r="G104" s="177"/>
      <c r="H104" s="103" t="s">
        <v>394</v>
      </c>
      <c r="I104" s="49" t="s">
        <v>103</v>
      </c>
      <c r="J104" s="81" t="b">
        <v>0</v>
      </c>
      <c r="K104" s="17"/>
      <c r="L104" s="4"/>
    </row>
    <row r="105" spans="1:12" ht="27" customHeight="1" x14ac:dyDescent="0.3">
      <c r="A105" s="178"/>
      <c r="B105" s="178"/>
      <c r="C105" s="192"/>
      <c r="D105" s="195"/>
      <c r="E105" s="203"/>
      <c r="F105" s="236"/>
      <c r="G105" s="178"/>
      <c r="H105" s="37" t="s">
        <v>263</v>
      </c>
      <c r="I105" s="35" t="s">
        <v>103</v>
      </c>
      <c r="J105" s="96" t="b">
        <v>0</v>
      </c>
      <c r="K105" s="43"/>
      <c r="L105" s="41"/>
    </row>
    <row r="106" spans="1:12" ht="27" customHeight="1" x14ac:dyDescent="0.3">
      <c r="A106" s="179"/>
      <c r="B106" s="179"/>
      <c r="C106" s="193"/>
      <c r="D106" s="197"/>
      <c r="E106" s="205"/>
      <c r="F106" s="201"/>
      <c r="G106" s="179"/>
      <c r="H106" s="101" t="s">
        <v>264</v>
      </c>
      <c r="I106" s="11" t="s">
        <v>103</v>
      </c>
      <c r="J106" s="77" t="b">
        <v>1</v>
      </c>
      <c r="K106" s="18" t="s">
        <v>480</v>
      </c>
      <c r="L106" s="10"/>
    </row>
    <row r="107" spans="1:12" ht="27" customHeight="1" x14ac:dyDescent="0.3">
      <c r="A107" s="209" t="s">
        <v>222</v>
      </c>
      <c r="B107" s="209" t="s">
        <v>246</v>
      </c>
      <c r="C107" s="237" t="s">
        <v>265</v>
      </c>
      <c r="D107" s="240" t="s">
        <v>266</v>
      </c>
      <c r="E107" s="243" t="s">
        <v>267</v>
      </c>
      <c r="F107" s="246" t="s">
        <v>163</v>
      </c>
      <c r="G107" s="186"/>
      <c r="H107" s="34" t="s">
        <v>268</v>
      </c>
      <c r="I107" s="31" t="s">
        <v>103</v>
      </c>
      <c r="J107" s="97" t="b">
        <v>0</v>
      </c>
      <c r="K107" s="32"/>
      <c r="L107" s="34"/>
    </row>
    <row r="108" spans="1:12" ht="27" customHeight="1" x14ac:dyDescent="0.3">
      <c r="A108" s="210"/>
      <c r="B108" s="210"/>
      <c r="C108" s="238"/>
      <c r="D108" s="241"/>
      <c r="E108" s="244"/>
      <c r="F108" s="247"/>
      <c r="G108" s="187"/>
      <c r="H108" s="51" t="s">
        <v>425</v>
      </c>
      <c r="I108" s="40" t="s">
        <v>103</v>
      </c>
      <c r="J108" s="93" t="b">
        <v>0</v>
      </c>
      <c r="K108" s="37"/>
      <c r="L108" s="37"/>
    </row>
    <row r="109" spans="1:12" ht="27" customHeight="1" x14ac:dyDescent="0.3">
      <c r="A109" s="210"/>
      <c r="B109" s="210"/>
      <c r="C109" s="238"/>
      <c r="D109" s="241"/>
      <c r="E109" s="244"/>
      <c r="F109" s="247"/>
      <c r="G109" s="187"/>
      <c r="H109" s="37" t="s">
        <v>269</v>
      </c>
      <c r="I109" s="35" t="s">
        <v>103</v>
      </c>
      <c r="J109" s="98" t="b">
        <v>0</v>
      </c>
      <c r="K109" s="40"/>
      <c r="L109" s="37"/>
    </row>
    <row r="110" spans="1:12" ht="27" customHeight="1" x14ac:dyDescent="0.3">
      <c r="A110" s="210"/>
      <c r="B110" s="210"/>
      <c r="C110" s="238"/>
      <c r="D110" s="241"/>
      <c r="E110" s="244"/>
      <c r="F110" s="247"/>
      <c r="G110" s="187"/>
      <c r="H110" s="37" t="s">
        <v>270</v>
      </c>
      <c r="I110" s="35" t="s">
        <v>103</v>
      </c>
      <c r="J110" s="98" t="b">
        <v>0</v>
      </c>
      <c r="K110" s="40"/>
      <c r="L110" s="37"/>
    </row>
    <row r="111" spans="1:12" ht="27" customHeight="1" x14ac:dyDescent="0.3">
      <c r="A111" s="210"/>
      <c r="B111" s="210"/>
      <c r="C111" s="238"/>
      <c r="D111" s="241"/>
      <c r="E111" s="244"/>
      <c r="F111" s="247"/>
      <c r="G111" s="187"/>
      <c r="H111" s="37" t="s">
        <v>271</v>
      </c>
      <c r="I111" s="35" t="s">
        <v>103</v>
      </c>
      <c r="J111" s="98" t="b">
        <v>0</v>
      </c>
      <c r="K111" s="40"/>
      <c r="L111" s="37"/>
    </row>
    <row r="112" spans="1:12" ht="27" customHeight="1" x14ac:dyDescent="0.3">
      <c r="A112" s="210"/>
      <c r="B112" s="210"/>
      <c r="C112" s="238"/>
      <c r="D112" s="241"/>
      <c r="E112" s="244"/>
      <c r="F112" s="247"/>
      <c r="G112" s="187"/>
      <c r="H112" s="37" t="s">
        <v>272</v>
      </c>
      <c r="I112" s="35" t="s">
        <v>103</v>
      </c>
      <c r="J112" s="98" t="b">
        <v>0</v>
      </c>
      <c r="K112" s="40"/>
      <c r="L112" s="37"/>
    </row>
    <row r="113" spans="1:12" x14ac:dyDescent="0.3">
      <c r="A113" s="211"/>
      <c r="B113" s="211"/>
      <c r="C113" s="239"/>
      <c r="D113" s="242"/>
      <c r="E113" s="245"/>
      <c r="F113" s="248"/>
      <c r="G113" s="188"/>
      <c r="H113" s="52" t="s">
        <v>388</v>
      </c>
      <c r="I113" s="50" t="s">
        <v>103</v>
      </c>
      <c r="J113" s="105"/>
      <c r="K113" s="44"/>
      <c r="L113" s="52"/>
    </row>
    <row r="114" spans="1:12" ht="48" customHeight="1" x14ac:dyDescent="0.3">
      <c r="A114" s="177" t="s">
        <v>273</v>
      </c>
      <c r="B114" s="177" t="s">
        <v>196</v>
      </c>
      <c r="C114" s="191" t="s">
        <v>274</v>
      </c>
      <c r="D114" s="194" t="s">
        <v>275</v>
      </c>
      <c r="E114" s="202" t="s">
        <v>276</v>
      </c>
      <c r="F114" s="198" t="s">
        <v>93</v>
      </c>
      <c r="G114" s="177" t="s">
        <v>277</v>
      </c>
      <c r="H114" s="53" t="s">
        <v>251</v>
      </c>
      <c r="I114" s="13" t="s">
        <v>385</v>
      </c>
      <c r="J114" s="75" t="b">
        <v>1</v>
      </c>
      <c r="K114" s="17" t="s">
        <v>475</v>
      </c>
      <c r="L114" s="4" t="s">
        <v>511</v>
      </c>
    </row>
    <row r="115" spans="1:12" ht="35.25" customHeight="1" x14ac:dyDescent="0.3">
      <c r="A115" s="178"/>
      <c r="B115" s="178"/>
      <c r="C115" s="192"/>
      <c r="D115" s="195"/>
      <c r="E115" s="203"/>
      <c r="F115" s="199"/>
      <c r="G115" s="178"/>
      <c r="H115" s="41" t="s">
        <v>278</v>
      </c>
      <c r="I115" s="42">
        <v>3</v>
      </c>
      <c r="J115" s="99" t="b">
        <v>0</v>
      </c>
      <c r="K115" s="43"/>
      <c r="L115" s="41"/>
    </row>
    <row r="116" spans="1:12" ht="35.25" customHeight="1" x14ac:dyDescent="0.3">
      <c r="A116" s="178"/>
      <c r="B116" s="178"/>
      <c r="C116" s="192"/>
      <c r="D116" s="196"/>
      <c r="E116" s="204"/>
      <c r="F116" s="200"/>
      <c r="G116" s="178"/>
      <c r="H116" s="7" t="s">
        <v>279</v>
      </c>
      <c r="I116" s="8">
        <v>2</v>
      </c>
      <c r="J116" s="76" t="b">
        <v>0</v>
      </c>
      <c r="K116" s="15"/>
      <c r="L116" s="7"/>
    </row>
    <row r="117" spans="1:12" ht="35.25" customHeight="1" x14ac:dyDescent="0.3">
      <c r="A117" s="178"/>
      <c r="B117" s="178"/>
      <c r="C117" s="192"/>
      <c r="D117" s="196"/>
      <c r="E117" s="204"/>
      <c r="F117" s="200"/>
      <c r="G117" s="178"/>
      <c r="H117" s="7" t="s">
        <v>280</v>
      </c>
      <c r="I117" s="8">
        <v>1</v>
      </c>
      <c r="J117" s="76" t="b">
        <v>0</v>
      </c>
      <c r="K117" s="15"/>
      <c r="L117" s="7"/>
    </row>
    <row r="118" spans="1:12" ht="59.4" customHeight="1" x14ac:dyDescent="0.3">
      <c r="A118" s="179"/>
      <c r="B118" s="179"/>
      <c r="C118" s="193"/>
      <c r="D118" s="197"/>
      <c r="E118" s="205"/>
      <c r="F118" s="201"/>
      <c r="G118" s="179"/>
      <c r="H118" s="10" t="s">
        <v>281</v>
      </c>
      <c r="I118" s="11">
        <v>0</v>
      </c>
      <c r="J118" s="77" t="b">
        <v>0</v>
      </c>
      <c r="K118" s="17"/>
      <c r="L118" s="10"/>
    </row>
    <row r="119" spans="1:12" ht="48" customHeight="1" x14ac:dyDescent="0.3">
      <c r="A119" s="177" t="s">
        <v>273</v>
      </c>
      <c r="B119" s="177" t="s">
        <v>196</v>
      </c>
      <c r="C119" s="191" t="s">
        <v>282</v>
      </c>
      <c r="D119" s="194" t="s">
        <v>283</v>
      </c>
      <c r="E119" s="202" t="s">
        <v>284</v>
      </c>
      <c r="F119" s="198" t="s">
        <v>93</v>
      </c>
      <c r="G119" s="177" t="s">
        <v>277</v>
      </c>
      <c r="H119" s="53" t="s">
        <v>251</v>
      </c>
      <c r="I119" s="13" t="s">
        <v>385</v>
      </c>
      <c r="J119" s="75" t="b">
        <v>1</v>
      </c>
      <c r="K119" s="17" t="s">
        <v>475</v>
      </c>
      <c r="L119" s="4" t="s">
        <v>481</v>
      </c>
    </row>
    <row r="120" spans="1:12" ht="35.25" customHeight="1" x14ac:dyDescent="0.3">
      <c r="A120" s="178"/>
      <c r="B120" s="178"/>
      <c r="C120" s="192"/>
      <c r="D120" s="195"/>
      <c r="E120" s="203"/>
      <c r="F120" s="199"/>
      <c r="G120" s="178"/>
      <c r="H120" s="41" t="s">
        <v>278</v>
      </c>
      <c r="I120" s="42">
        <v>3</v>
      </c>
      <c r="J120" s="99" t="b">
        <v>0</v>
      </c>
      <c r="K120" s="43"/>
      <c r="L120" s="41"/>
    </row>
    <row r="121" spans="1:12" ht="35.25" customHeight="1" x14ac:dyDescent="0.3">
      <c r="A121" s="178"/>
      <c r="B121" s="178"/>
      <c r="C121" s="192"/>
      <c r="D121" s="196"/>
      <c r="E121" s="204"/>
      <c r="F121" s="200"/>
      <c r="G121" s="178"/>
      <c r="H121" s="7" t="s">
        <v>279</v>
      </c>
      <c r="I121" s="8">
        <v>2</v>
      </c>
      <c r="J121" s="76" t="b">
        <v>0</v>
      </c>
      <c r="K121" s="15"/>
      <c r="L121" s="7"/>
    </row>
    <row r="122" spans="1:12" ht="35.25" customHeight="1" x14ac:dyDescent="0.3">
      <c r="A122" s="178"/>
      <c r="B122" s="178"/>
      <c r="C122" s="192"/>
      <c r="D122" s="196"/>
      <c r="E122" s="204"/>
      <c r="F122" s="200"/>
      <c r="G122" s="178"/>
      <c r="H122" s="7" t="s">
        <v>280</v>
      </c>
      <c r="I122" s="8">
        <v>1</v>
      </c>
      <c r="J122" s="76" t="b">
        <v>0</v>
      </c>
      <c r="K122" s="15"/>
      <c r="L122" s="7"/>
    </row>
    <row r="123" spans="1:12" ht="59.4" customHeight="1" x14ac:dyDescent="0.3">
      <c r="A123" s="179"/>
      <c r="B123" s="179"/>
      <c r="C123" s="193"/>
      <c r="D123" s="197"/>
      <c r="E123" s="205"/>
      <c r="F123" s="201"/>
      <c r="G123" s="179"/>
      <c r="H123" s="10" t="s">
        <v>281</v>
      </c>
      <c r="I123" s="11">
        <v>0</v>
      </c>
      <c r="J123" s="77" t="b">
        <v>0</v>
      </c>
      <c r="K123" s="18"/>
      <c r="L123" s="10"/>
    </row>
    <row r="124" spans="1:12" ht="35.25" customHeight="1" x14ac:dyDescent="0.3">
      <c r="A124" s="177" t="s">
        <v>273</v>
      </c>
      <c r="B124" s="177" t="s">
        <v>196</v>
      </c>
      <c r="C124" s="191" t="s">
        <v>285</v>
      </c>
      <c r="D124" s="194" t="s">
        <v>286</v>
      </c>
      <c r="E124" s="202" t="s">
        <v>287</v>
      </c>
      <c r="F124" s="198" t="s">
        <v>93</v>
      </c>
      <c r="G124" s="177" t="s">
        <v>288</v>
      </c>
      <c r="H124" s="53" t="s">
        <v>251</v>
      </c>
      <c r="I124" s="13" t="s">
        <v>385</v>
      </c>
      <c r="J124" s="75" t="b">
        <v>0</v>
      </c>
      <c r="K124" s="17"/>
      <c r="L124" s="4"/>
    </row>
    <row r="125" spans="1:12" ht="35.25" customHeight="1" x14ac:dyDescent="0.3">
      <c r="A125" s="178"/>
      <c r="B125" s="178"/>
      <c r="C125" s="192"/>
      <c r="D125" s="195"/>
      <c r="E125" s="203"/>
      <c r="F125" s="199"/>
      <c r="G125" s="178"/>
      <c r="H125" s="41" t="s">
        <v>289</v>
      </c>
      <c r="I125" s="42">
        <v>3</v>
      </c>
      <c r="J125" s="99" t="b">
        <v>1</v>
      </c>
      <c r="K125" s="17" t="s">
        <v>479</v>
      </c>
      <c r="L125" s="41" t="s">
        <v>516</v>
      </c>
    </row>
    <row r="126" spans="1:12" ht="35.25" customHeight="1" x14ac:dyDescent="0.3">
      <c r="A126" s="178"/>
      <c r="B126" s="178"/>
      <c r="C126" s="192"/>
      <c r="D126" s="196"/>
      <c r="E126" s="204"/>
      <c r="F126" s="200"/>
      <c r="G126" s="178"/>
      <c r="H126" s="7" t="s">
        <v>290</v>
      </c>
      <c r="I126" s="8">
        <v>2</v>
      </c>
      <c r="J126" s="76" t="b">
        <v>0</v>
      </c>
      <c r="K126" s="15"/>
      <c r="L126" s="7"/>
    </row>
    <row r="127" spans="1:12" ht="35.25" customHeight="1" x14ac:dyDescent="0.3">
      <c r="A127" s="178"/>
      <c r="B127" s="178"/>
      <c r="C127" s="192"/>
      <c r="D127" s="196"/>
      <c r="E127" s="204"/>
      <c r="F127" s="200"/>
      <c r="G127" s="178"/>
      <c r="H127" s="7" t="s">
        <v>291</v>
      </c>
      <c r="I127" s="8">
        <v>1</v>
      </c>
      <c r="J127" s="76" t="b">
        <v>0</v>
      </c>
      <c r="K127" s="15"/>
      <c r="L127" s="7"/>
    </row>
    <row r="128" spans="1:12" ht="59.4" customHeight="1" x14ac:dyDescent="0.3">
      <c r="A128" s="179"/>
      <c r="B128" s="179"/>
      <c r="C128" s="193"/>
      <c r="D128" s="197"/>
      <c r="E128" s="205"/>
      <c r="F128" s="201"/>
      <c r="G128" s="179"/>
      <c r="H128" s="10" t="s">
        <v>292</v>
      </c>
      <c r="I128" s="11">
        <v>0</v>
      </c>
      <c r="J128" s="77" t="b">
        <v>0</v>
      </c>
      <c r="K128" s="17"/>
      <c r="L128" s="10"/>
    </row>
    <row r="129" spans="1:12" ht="35.25" customHeight="1" x14ac:dyDescent="0.3">
      <c r="A129" s="177" t="s">
        <v>273</v>
      </c>
      <c r="B129" s="177" t="s">
        <v>196</v>
      </c>
      <c r="C129" s="191" t="s">
        <v>293</v>
      </c>
      <c r="D129" s="194" t="s">
        <v>294</v>
      </c>
      <c r="E129" s="202" t="s">
        <v>465</v>
      </c>
      <c r="F129" s="198" t="s">
        <v>93</v>
      </c>
      <c r="G129" s="177" t="s">
        <v>277</v>
      </c>
      <c r="H129" s="4" t="s">
        <v>251</v>
      </c>
      <c r="I129" s="5" t="s">
        <v>385</v>
      </c>
      <c r="J129" s="75" t="b">
        <v>1</v>
      </c>
      <c r="K129" s="17" t="s">
        <v>475</v>
      </c>
      <c r="L129" s="4" t="s">
        <v>481</v>
      </c>
    </row>
    <row r="130" spans="1:12" ht="35.25" customHeight="1" x14ac:dyDescent="0.3">
      <c r="A130" s="178"/>
      <c r="B130" s="178"/>
      <c r="C130" s="192"/>
      <c r="D130" s="195"/>
      <c r="E130" s="203"/>
      <c r="F130" s="199"/>
      <c r="G130" s="178"/>
      <c r="H130" s="41" t="s">
        <v>295</v>
      </c>
      <c r="I130" s="42">
        <v>3</v>
      </c>
      <c r="J130" s="99" t="b">
        <v>0</v>
      </c>
      <c r="K130" s="43"/>
      <c r="L130" s="41"/>
    </row>
    <row r="131" spans="1:12" ht="35.25" customHeight="1" x14ac:dyDescent="0.3">
      <c r="A131" s="178"/>
      <c r="B131" s="178"/>
      <c r="C131" s="192"/>
      <c r="D131" s="196"/>
      <c r="E131" s="204"/>
      <c r="F131" s="200"/>
      <c r="G131" s="178"/>
      <c r="H131" s="7" t="s">
        <v>296</v>
      </c>
      <c r="I131" s="8">
        <v>2</v>
      </c>
      <c r="J131" s="76" t="b">
        <v>0</v>
      </c>
      <c r="K131" s="15"/>
      <c r="L131" s="7"/>
    </row>
    <row r="132" spans="1:12" ht="35.25" customHeight="1" x14ac:dyDescent="0.3">
      <c r="A132" s="178"/>
      <c r="B132" s="178"/>
      <c r="C132" s="192"/>
      <c r="D132" s="196"/>
      <c r="E132" s="204"/>
      <c r="F132" s="200"/>
      <c r="G132" s="178"/>
      <c r="H132" s="7" t="s">
        <v>297</v>
      </c>
      <c r="I132" s="8">
        <v>1</v>
      </c>
      <c r="J132" s="76" t="b">
        <v>0</v>
      </c>
      <c r="K132" s="15"/>
      <c r="L132" s="7"/>
    </row>
    <row r="133" spans="1:12" ht="59.4" customHeight="1" x14ac:dyDescent="0.3">
      <c r="A133" s="179"/>
      <c r="B133" s="179"/>
      <c r="C133" s="193"/>
      <c r="D133" s="197"/>
      <c r="E133" s="205"/>
      <c r="F133" s="201"/>
      <c r="G133" s="179"/>
      <c r="H133" s="10" t="s">
        <v>298</v>
      </c>
      <c r="I133" s="11">
        <v>0</v>
      </c>
      <c r="J133" s="77" t="b">
        <v>0</v>
      </c>
      <c r="K133" s="18"/>
      <c r="L133" s="10"/>
    </row>
    <row r="134" spans="1:12" ht="35.25" customHeight="1" x14ac:dyDescent="0.3">
      <c r="A134" s="177" t="s">
        <v>273</v>
      </c>
      <c r="B134" s="177" t="s">
        <v>196</v>
      </c>
      <c r="C134" s="191" t="s">
        <v>299</v>
      </c>
      <c r="D134" s="194" t="s">
        <v>300</v>
      </c>
      <c r="E134" s="202" t="s">
        <v>461</v>
      </c>
      <c r="F134" s="198" t="s">
        <v>93</v>
      </c>
      <c r="G134" s="177" t="s">
        <v>277</v>
      </c>
      <c r="H134" s="4" t="s">
        <v>251</v>
      </c>
      <c r="I134" s="5" t="s">
        <v>385</v>
      </c>
      <c r="J134" s="75" t="b">
        <v>1</v>
      </c>
      <c r="K134" s="17" t="s">
        <v>475</v>
      </c>
      <c r="L134" s="4"/>
    </row>
    <row r="135" spans="1:12" ht="35.25" customHeight="1" x14ac:dyDescent="0.3">
      <c r="A135" s="178"/>
      <c r="B135" s="178"/>
      <c r="C135" s="192"/>
      <c r="D135" s="195"/>
      <c r="E135" s="203"/>
      <c r="F135" s="199"/>
      <c r="G135" s="178"/>
      <c r="H135" s="41" t="s">
        <v>295</v>
      </c>
      <c r="I135" s="42">
        <v>3</v>
      </c>
      <c r="J135" s="99" t="b">
        <v>0</v>
      </c>
      <c r="K135" s="43"/>
      <c r="L135" s="41"/>
    </row>
    <row r="136" spans="1:12" ht="35.25" customHeight="1" x14ac:dyDescent="0.3">
      <c r="A136" s="178"/>
      <c r="B136" s="178"/>
      <c r="C136" s="192"/>
      <c r="D136" s="196"/>
      <c r="E136" s="204"/>
      <c r="F136" s="200"/>
      <c r="G136" s="178"/>
      <c r="H136" s="7" t="s">
        <v>296</v>
      </c>
      <c r="I136" s="8">
        <v>2</v>
      </c>
      <c r="J136" s="76" t="b">
        <v>0</v>
      </c>
      <c r="K136" s="15"/>
      <c r="L136" s="7"/>
    </row>
    <row r="137" spans="1:12" ht="35.25" customHeight="1" x14ac:dyDescent="0.3">
      <c r="A137" s="178"/>
      <c r="B137" s="178"/>
      <c r="C137" s="192"/>
      <c r="D137" s="196"/>
      <c r="E137" s="204"/>
      <c r="F137" s="200"/>
      <c r="G137" s="178"/>
      <c r="H137" s="7" t="s">
        <v>297</v>
      </c>
      <c r="I137" s="8">
        <v>1</v>
      </c>
      <c r="J137" s="76" t="b">
        <v>0</v>
      </c>
      <c r="K137" s="15"/>
      <c r="L137" s="7"/>
    </row>
    <row r="138" spans="1:12" ht="59.4" customHeight="1" x14ac:dyDescent="0.3">
      <c r="A138" s="179"/>
      <c r="B138" s="179"/>
      <c r="C138" s="193"/>
      <c r="D138" s="197"/>
      <c r="E138" s="205"/>
      <c r="F138" s="201"/>
      <c r="G138" s="179"/>
      <c r="H138" s="10" t="s">
        <v>298</v>
      </c>
      <c r="I138" s="11">
        <v>0</v>
      </c>
      <c r="J138" s="77" t="b">
        <v>0</v>
      </c>
      <c r="K138" s="18"/>
      <c r="L138" s="10"/>
    </row>
    <row r="139" spans="1:12" ht="57.75" customHeight="1" x14ac:dyDescent="0.3">
      <c r="A139" s="55" t="s">
        <v>273</v>
      </c>
      <c r="B139" s="55" t="s">
        <v>196</v>
      </c>
      <c r="C139" s="54" t="s">
        <v>301</v>
      </c>
      <c r="D139" s="68" t="s">
        <v>302</v>
      </c>
      <c r="E139" s="56" t="s">
        <v>303</v>
      </c>
      <c r="F139" s="55" t="s">
        <v>239</v>
      </c>
      <c r="G139" s="26"/>
      <c r="H139" s="56" t="s">
        <v>387</v>
      </c>
      <c r="I139" s="48" t="s">
        <v>103</v>
      </c>
      <c r="J139" s="91" t="s">
        <v>517</v>
      </c>
      <c r="K139" s="25" t="s">
        <v>518</v>
      </c>
      <c r="L139" s="26"/>
    </row>
    <row r="140" spans="1:12" ht="39.6" x14ac:dyDescent="0.3">
      <c r="A140" s="177" t="s">
        <v>273</v>
      </c>
      <c r="B140" s="177" t="s">
        <v>196</v>
      </c>
      <c r="C140" s="191" t="s">
        <v>304</v>
      </c>
      <c r="D140" s="194" t="s">
        <v>305</v>
      </c>
      <c r="E140" s="202" t="s">
        <v>306</v>
      </c>
      <c r="F140" s="198" t="s">
        <v>93</v>
      </c>
      <c r="G140" s="177" t="s">
        <v>140</v>
      </c>
      <c r="H140" s="4" t="s">
        <v>295</v>
      </c>
      <c r="I140" s="5">
        <v>3</v>
      </c>
      <c r="J140" s="75" t="b">
        <v>1</v>
      </c>
      <c r="K140" s="15" t="s">
        <v>482</v>
      </c>
      <c r="L140" s="4" t="s">
        <v>510</v>
      </c>
    </row>
    <row r="141" spans="1:12" ht="26.4" x14ac:dyDescent="0.3">
      <c r="A141" s="178"/>
      <c r="B141" s="178"/>
      <c r="C141" s="192"/>
      <c r="D141" s="196"/>
      <c r="E141" s="204"/>
      <c r="F141" s="200"/>
      <c r="G141" s="178"/>
      <c r="H141" s="7" t="s">
        <v>296</v>
      </c>
      <c r="I141" s="8">
        <v>2</v>
      </c>
      <c r="J141" s="76" t="b">
        <v>0</v>
      </c>
      <c r="K141" s="15"/>
      <c r="L141" s="7"/>
    </row>
    <row r="142" spans="1:12" ht="26.4" x14ac:dyDescent="0.3">
      <c r="A142" s="178"/>
      <c r="B142" s="178"/>
      <c r="C142" s="192"/>
      <c r="D142" s="196"/>
      <c r="E142" s="204"/>
      <c r="F142" s="200"/>
      <c r="G142" s="178"/>
      <c r="H142" s="7" t="s">
        <v>297</v>
      </c>
      <c r="I142" s="8">
        <v>1</v>
      </c>
      <c r="J142" s="76" t="b">
        <v>0</v>
      </c>
      <c r="K142" s="15"/>
      <c r="L142" s="7"/>
    </row>
    <row r="143" spans="1:12" ht="13.2" customHeight="1" x14ac:dyDescent="0.3">
      <c r="A143" s="178"/>
      <c r="B143" s="178"/>
      <c r="C143" s="192"/>
      <c r="D143" s="196"/>
      <c r="E143" s="204"/>
      <c r="F143" s="200"/>
      <c r="G143" s="178"/>
      <c r="H143" s="7" t="s">
        <v>298</v>
      </c>
      <c r="I143" s="8">
        <v>0</v>
      </c>
      <c r="J143" s="78" t="b">
        <v>0</v>
      </c>
      <c r="K143" s="15"/>
      <c r="L143" s="7"/>
    </row>
    <row r="144" spans="1:12" ht="26.4" x14ac:dyDescent="0.3">
      <c r="A144" s="179"/>
      <c r="B144" s="179"/>
      <c r="C144" s="193"/>
      <c r="D144" s="197"/>
      <c r="E144" s="205"/>
      <c r="F144" s="201"/>
      <c r="G144" s="179"/>
      <c r="H144" s="10" t="s">
        <v>251</v>
      </c>
      <c r="I144" s="11" t="s">
        <v>385</v>
      </c>
      <c r="J144" s="77" t="b">
        <v>0</v>
      </c>
      <c r="K144" s="18"/>
      <c r="L144" s="10"/>
    </row>
    <row r="145" spans="1:12" ht="39.6" x14ac:dyDescent="0.3">
      <c r="A145" s="177" t="s">
        <v>273</v>
      </c>
      <c r="B145" s="177" t="s">
        <v>196</v>
      </c>
      <c r="C145" s="191" t="s">
        <v>307</v>
      </c>
      <c r="D145" s="194" t="s">
        <v>308</v>
      </c>
      <c r="E145" s="202" t="s">
        <v>309</v>
      </c>
      <c r="F145" s="198" t="s">
        <v>93</v>
      </c>
      <c r="G145" s="177"/>
      <c r="H145" s="4" t="s">
        <v>295</v>
      </c>
      <c r="I145" s="5">
        <v>3</v>
      </c>
      <c r="J145" s="81" t="b">
        <v>0</v>
      </c>
      <c r="K145" s="17"/>
      <c r="L145" s="4"/>
    </row>
    <row r="146" spans="1:12" ht="52.8" x14ac:dyDescent="0.3">
      <c r="A146" s="178"/>
      <c r="B146" s="178"/>
      <c r="C146" s="192"/>
      <c r="D146" s="196"/>
      <c r="E146" s="204"/>
      <c r="F146" s="200"/>
      <c r="G146" s="178"/>
      <c r="H146" s="7" t="s">
        <v>296</v>
      </c>
      <c r="I146" s="8">
        <v>2</v>
      </c>
      <c r="J146" s="78" t="b">
        <v>1</v>
      </c>
      <c r="K146" s="15" t="s">
        <v>483</v>
      </c>
      <c r="L146" s="7" t="s">
        <v>484</v>
      </c>
    </row>
    <row r="147" spans="1:12" ht="26.4" x14ac:dyDescent="0.3">
      <c r="A147" s="178"/>
      <c r="B147" s="178"/>
      <c r="C147" s="192"/>
      <c r="D147" s="196"/>
      <c r="E147" s="204"/>
      <c r="F147" s="200"/>
      <c r="G147" s="178"/>
      <c r="H147" s="7" t="s">
        <v>297</v>
      </c>
      <c r="I147" s="8">
        <v>1</v>
      </c>
      <c r="J147" s="76" t="b">
        <v>0</v>
      </c>
      <c r="K147" s="15"/>
      <c r="L147" s="7"/>
    </row>
    <row r="148" spans="1:12" x14ac:dyDescent="0.3">
      <c r="A148" s="178"/>
      <c r="B148" s="178"/>
      <c r="C148" s="192"/>
      <c r="D148" s="196"/>
      <c r="E148" s="204"/>
      <c r="F148" s="200"/>
      <c r="G148" s="178"/>
      <c r="H148" s="7" t="s">
        <v>298</v>
      </c>
      <c r="I148" s="8">
        <v>0</v>
      </c>
      <c r="J148" s="78" t="b">
        <v>0</v>
      </c>
      <c r="K148" s="15"/>
      <c r="L148" s="7"/>
    </row>
    <row r="149" spans="1:12" ht="26.4" x14ac:dyDescent="0.3">
      <c r="A149" s="179"/>
      <c r="B149" s="179"/>
      <c r="C149" s="193"/>
      <c r="D149" s="197"/>
      <c r="E149" s="205"/>
      <c r="F149" s="201"/>
      <c r="G149" s="179"/>
      <c r="H149" s="10" t="s">
        <v>251</v>
      </c>
      <c r="I149" s="11" t="s">
        <v>385</v>
      </c>
      <c r="J149" s="77" t="b">
        <v>0</v>
      </c>
      <c r="K149" s="18"/>
      <c r="L149" s="10"/>
    </row>
    <row r="150" spans="1:12" ht="39.6" x14ac:dyDescent="0.3">
      <c r="A150" s="177" t="s">
        <v>273</v>
      </c>
      <c r="B150" s="177" t="s">
        <v>196</v>
      </c>
      <c r="C150" s="191" t="s">
        <v>310</v>
      </c>
      <c r="D150" s="194" t="s">
        <v>311</v>
      </c>
      <c r="E150" s="202" t="s">
        <v>312</v>
      </c>
      <c r="F150" s="198" t="s">
        <v>93</v>
      </c>
      <c r="G150" s="177" t="s">
        <v>313</v>
      </c>
      <c r="H150" s="4" t="s">
        <v>295</v>
      </c>
      <c r="I150" s="5">
        <v>3</v>
      </c>
      <c r="J150" s="75" t="b">
        <v>0</v>
      </c>
      <c r="K150" s="17"/>
      <c r="L150" s="4"/>
    </row>
    <row r="151" spans="1:12" ht="26.4" x14ac:dyDescent="0.3">
      <c r="A151" s="178"/>
      <c r="B151" s="178"/>
      <c r="C151" s="192"/>
      <c r="D151" s="196"/>
      <c r="E151" s="204"/>
      <c r="F151" s="200"/>
      <c r="G151" s="178"/>
      <c r="H151" s="7" t="s">
        <v>296</v>
      </c>
      <c r="I151" s="8">
        <v>2</v>
      </c>
      <c r="J151" s="76" t="b">
        <v>0</v>
      </c>
      <c r="K151" s="15"/>
      <c r="L151" s="7"/>
    </row>
    <row r="152" spans="1:12" ht="26.4" x14ac:dyDescent="0.3">
      <c r="A152" s="178"/>
      <c r="B152" s="178"/>
      <c r="C152" s="192"/>
      <c r="D152" s="196"/>
      <c r="E152" s="204"/>
      <c r="F152" s="200"/>
      <c r="G152" s="178"/>
      <c r="H152" s="7" t="s">
        <v>297</v>
      </c>
      <c r="I152" s="8">
        <v>1</v>
      </c>
      <c r="J152" s="76" t="b">
        <v>0</v>
      </c>
      <c r="K152" s="15"/>
      <c r="L152" s="7"/>
    </row>
    <row r="153" spans="1:12" x14ac:dyDescent="0.3">
      <c r="A153" s="178"/>
      <c r="B153" s="178"/>
      <c r="C153" s="192"/>
      <c r="D153" s="196"/>
      <c r="E153" s="204"/>
      <c r="F153" s="200"/>
      <c r="G153" s="178"/>
      <c r="H153" s="7" t="s">
        <v>298</v>
      </c>
      <c r="I153" s="8">
        <v>0</v>
      </c>
      <c r="J153" s="76" t="b">
        <v>0</v>
      </c>
      <c r="K153" s="15"/>
      <c r="L153" s="7"/>
    </row>
    <row r="154" spans="1:12" ht="26.4" x14ac:dyDescent="0.3">
      <c r="A154" s="179"/>
      <c r="B154" s="179"/>
      <c r="C154" s="193"/>
      <c r="D154" s="197"/>
      <c r="E154" s="205"/>
      <c r="F154" s="201"/>
      <c r="G154" s="179"/>
      <c r="H154" s="10" t="s">
        <v>251</v>
      </c>
      <c r="I154" s="11" t="s">
        <v>385</v>
      </c>
      <c r="J154" s="77" t="b">
        <v>1</v>
      </c>
      <c r="K154" s="18" t="s">
        <v>475</v>
      </c>
      <c r="L154" s="10"/>
    </row>
    <row r="155" spans="1:12" ht="46.5" customHeight="1" x14ac:dyDescent="0.3">
      <c r="A155" s="32" t="s">
        <v>273</v>
      </c>
      <c r="B155" s="32" t="s">
        <v>196</v>
      </c>
      <c r="C155" s="64" t="s">
        <v>314</v>
      </c>
      <c r="D155" s="66" t="s">
        <v>315</v>
      </c>
      <c r="E155" s="34" t="s">
        <v>316</v>
      </c>
      <c r="F155" s="32" t="s">
        <v>239</v>
      </c>
      <c r="G155" s="32"/>
      <c r="H155" s="34" t="s">
        <v>387</v>
      </c>
      <c r="I155" s="31" t="s">
        <v>103</v>
      </c>
      <c r="J155" s="95" t="s">
        <v>512</v>
      </c>
      <c r="K155" s="32" t="s">
        <v>485</v>
      </c>
      <c r="L155" s="34"/>
    </row>
    <row r="156" spans="1:12" ht="39.6" x14ac:dyDescent="0.3">
      <c r="A156" s="177" t="s">
        <v>273</v>
      </c>
      <c r="B156" s="177" t="s">
        <v>317</v>
      </c>
      <c r="C156" s="191" t="s">
        <v>318</v>
      </c>
      <c r="D156" s="194" t="s">
        <v>319</v>
      </c>
      <c r="E156" s="202" t="s">
        <v>320</v>
      </c>
      <c r="F156" s="198" t="s">
        <v>93</v>
      </c>
      <c r="G156" s="177" t="s">
        <v>321</v>
      </c>
      <c r="H156" s="100" t="s">
        <v>457</v>
      </c>
      <c r="I156" s="5">
        <v>3</v>
      </c>
      <c r="J156" s="75" t="b">
        <v>0</v>
      </c>
      <c r="K156" s="17"/>
      <c r="L156" s="4"/>
    </row>
    <row r="157" spans="1:12" ht="26.4" x14ac:dyDescent="0.3">
      <c r="A157" s="178"/>
      <c r="B157" s="178"/>
      <c r="C157" s="192"/>
      <c r="D157" s="196"/>
      <c r="E157" s="204"/>
      <c r="F157" s="200"/>
      <c r="G157" s="178"/>
      <c r="H157" s="102" t="s">
        <v>458</v>
      </c>
      <c r="I157" s="8">
        <v>2</v>
      </c>
      <c r="J157" s="78" t="b">
        <v>0</v>
      </c>
      <c r="K157" s="15"/>
      <c r="L157" s="7"/>
    </row>
    <row r="158" spans="1:12" ht="39.6" x14ac:dyDescent="0.3">
      <c r="A158" s="178"/>
      <c r="B158" s="178"/>
      <c r="C158" s="192"/>
      <c r="D158" s="196"/>
      <c r="E158" s="204"/>
      <c r="F158" s="200"/>
      <c r="G158" s="178"/>
      <c r="H158" s="102" t="s">
        <v>459</v>
      </c>
      <c r="I158" s="8">
        <v>1</v>
      </c>
      <c r="J158" s="76" t="b">
        <v>0</v>
      </c>
      <c r="K158" s="15"/>
      <c r="L158" s="7"/>
    </row>
    <row r="159" spans="1:12" ht="32.25" customHeight="1" x14ac:dyDescent="0.3">
      <c r="A159" s="178"/>
      <c r="B159" s="178"/>
      <c r="C159" s="192"/>
      <c r="D159" s="196"/>
      <c r="E159" s="204"/>
      <c r="F159" s="200"/>
      <c r="G159" s="178"/>
      <c r="H159" s="102" t="s">
        <v>398</v>
      </c>
      <c r="I159" s="8">
        <v>0</v>
      </c>
      <c r="J159" s="76" t="b">
        <v>0</v>
      </c>
      <c r="K159" s="15"/>
      <c r="L159" s="7"/>
    </row>
    <row r="160" spans="1:12" ht="75.75" customHeight="1" x14ac:dyDescent="0.3">
      <c r="A160" s="179"/>
      <c r="B160" s="179"/>
      <c r="C160" s="193"/>
      <c r="D160" s="197"/>
      <c r="E160" s="205"/>
      <c r="F160" s="201"/>
      <c r="G160" s="179"/>
      <c r="H160" s="101" t="s">
        <v>396</v>
      </c>
      <c r="I160" s="11" t="s">
        <v>385</v>
      </c>
      <c r="J160" s="77" t="b">
        <v>1</v>
      </c>
      <c r="K160" s="18" t="s">
        <v>474</v>
      </c>
      <c r="L160" s="10"/>
    </row>
    <row r="161" spans="1:12" ht="66" x14ac:dyDescent="0.3">
      <c r="A161" s="25" t="s">
        <v>273</v>
      </c>
      <c r="B161" s="25" t="s">
        <v>317</v>
      </c>
      <c r="C161" s="47" t="s">
        <v>322</v>
      </c>
      <c r="D161" s="67" t="s">
        <v>323</v>
      </c>
      <c r="E161" s="26" t="s">
        <v>324</v>
      </c>
      <c r="F161" s="25" t="s">
        <v>239</v>
      </c>
      <c r="G161" s="26"/>
      <c r="H161" s="26" t="s">
        <v>387</v>
      </c>
      <c r="I161" s="48" t="s">
        <v>103</v>
      </c>
      <c r="J161" s="91"/>
      <c r="K161" s="25"/>
      <c r="L161" s="26"/>
    </row>
    <row r="162" spans="1:12" ht="54" customHeight="1" x14ac:dyDescent="0.3">
      <c r="A162" s="25" t="s">
        <v>273</v>
      </c>
      <c r="B162" s="25" t="s">
        <v>317</v>
      </c>
      <c r="C162" s="47" t="s">
        <v>325</v>
      </c>
      <c r="D162" s="67" t="s">
        <v>326</v>
      </c>
      <c r="E162" s="26" t="s">
        <v>327</v>
      </c>
      <c r="F162" s="25" t="s">
        <v>239</v>
      </c>
      <c r="G162" s="26"/>
      <c r="H162" s="26" t="s">
        <v>387</v>
      </c>
      <c r="I162" s="48" t="s">
        <v>103</v>
      </c>
      <c r="J162" s="91"/>
      <c r="K162" s="25"/>
      <c r="L162" s="26"/>
    </row>
    <row r="163" spans="1:12" ht="158.4" x14ac:dyDescent="0.3">
      <c r="A163" s="25" t="s">
        <v>273</v>
      </c>
      <c r="B163" s="25" t="s">
        <v>317</v>
      </c>
      <c r="C163" s="47" t="s">
        <v>328</v>
      </c>
      <c r="D163" s="67" t="s">
        <v>329</v>
      </c>
      <c r="E163" s="26" t="s">
        <v>330</v>
      </c>
      <c r="F163" s="25" t="s">
        <v>239</v>
      </c>
      <c r="G163" s="26"/>
      <c r="H163" s="26" t="s">
        <v>387</v>
      </c>
      <c r="I163" s="48" t="s">
        <v>103</v>
      </c>
      <c r="J163" s="91"/>
      <c r="K163" s="25"/>
      <c r="L163" s="26"/>
    </row>
    <row r="164" spans="1:12" ht="330" x14ac:dyDescent="0.3">
      <c r="A164" s="177" t="s">
        <v>273</v>
      </c>
      <c r="B164" s="177" t="s">
        <v>317</v>
      </c>
      <c r="C164" s="191" t="s">
        <v>331</v>
      </c>
      <c r="D164" s="194" t="s">
        <v>332</v>
      </c>
      <c r="E164" s="202" t="s">
        <v>333</v>
      </c>
      <c r="F164" s="198" t="s">
        <v>93</v>
      </c>
      <c r="G164" s="183" t="s">
        <v>334</v>
      </c>
      <c r="H164" s="100" t="s">
        <v>399</v>
      </c>
      <c r="I164" s="5">
        <v>3</v>
      </c>
      <c r="J164" s="75" t="b">
        <v>1</v>
      </c>
      <c r="K164" s="17" t="s">
        <v>140</v>
      </c>
      <c r="L164" s="19" t="s">
        <v>519</v>
      </c>
    </row>
    <row r="165" spans="1:12" ht="39.6" x14ac:dyDescent="0.3">
      <c r="A165" s="178"/>
      <c r="B165" s="178"/>
      <c r="C165" s="192"/>
      <c r="D165" s="196"/>
      <c r="E165" s="204"/>
      <c r="F165" s="200"/>
      <c r="G165" s="184"/>
      <c r="H165" s="102" t="s">
        <v>400</v>
      </c>
      <c r="I165" s="8">
        <v>2</v>
      </c>
      <c r="J165" s="76" t="b">
        <v>0</v>
      </c>
      <c r="K165" s="15"/>
      <c r="L165" s="7"/>
    </row>
    <row r="166" spans="1:12" ht="39.6" x14ac:dyDescent="0.3">
      <c r="A166" s="178"/>
      <c r="B166" s="178"/>
      <c r="C166" s="192"/>
      <c r="D166" s="196"/>
      <c r="E166" s="204"/>
      <c r="F166" s="200"/>
      <c r="G166" s="184"/>
      <c r="H166" s="102" t="s">
        <v>402</v>
      </c>
      <c r="I166" s="8">
        <v>1</v>
      </c>
      <c r="J166" s="76" t="b">
        <v>0</v>
      </c>
      <c r="K166" s="15"/>
      <c r="L166" s="7"/>
    </row>
    <row r="167" spans="1:12" ht="26.4" x14ac:dyDescent="0.3">
      <c r="A167" s="178"/>
      <c r="B167" s="178"/>
      <c r="C167" s="192"/>
      <c r="D167" s="196"/>
      <c r="E167" s="204"/>
      <c r="F167" s="200"/>
      <c r="G167" s="184"/>
      <c r="H167" s="102" t="s">
        <v>401</v>
      </c>
      <c r="I167" s="8">
        <v>0</v>
      </c>
      <c r="J167" s="76" t="b">
        <v>0</v>
      </c>
      <c r="K167" s="15"/>
      <c r="L167" s="7"/>
    </row>
    <row r="168" spans="1:12" ht="30" customHeight="1" x14ac:dyDescent="0.3">
      <c r="A168" s="179"/>
      <c r="B168" s="179"/>
      <c r="C168" s="193"/>
      <c r="D168" s="197"/>
      <c r="E168" s="205"/>
      <c r="F168" s="201"/>
      <c r="G168" s="185"/>
      <c r="H168" s="101" t="s">
        <v>397</v>
      </c>
      <c r="I168" s="11" t="s">
        <v>385</v>
      </c>
      <c r="J168" s="80" t="b">
        <v>0</v>
      </c>
      <c r="K168" s="18"/>
      <c r="L168" s="10"/>
    </row>
    <row r="169" spans="1:12" ht="66" x14ac:dyDescent="0.3">
      <c r="A169" s="25" t="s">
        <v>273</v>
      </c>
      <c r="B169" s="25" t="s">
        <v>317</v>
      </c>
      <c r="C169" s="47" t="s">
        <v>335</v>
      </c>
      <c r="D169" s="67" t="s">
        <v>336</v>
      </c>
      <c r="E169" s="26" t="s">
        <v>324</v>
      </c>
      <c r="F169" s="25" t="s">
        <v>239</v>
      </c>
      <c r="G169" s="26"/>
      <c r="H169" s="26" t="s">
        <v>387</v>
      </c>
      <c r="I169" s="48" t="s">
        <v>103</v>
      </c>
      <c r="J169" s="91" t="s">
        <v>500</v>
      </c>
      <c r="K169" s="25" t="s">
        <v>501</v>
      </c>
      <c r="L169" s="26"/>
    </row>
    <row r="170" spans="1:12" ht="52.8" x14ac:dyDescent="0.3">
      <c r="A170" s="25" t="s">
        <v>273</v>
      </c>
      <c r="B170" s="25" t="s">
        <v>317</v>
      </c>
      <c r="C170" s="47" t="s">
        <v>337</v>
      </c>
      <c r="D170" s="67" t="s">
        <v>338</v>
      </c>
      <c r="E170" s="26" t="s">
        <v>327</v>
      </c>
      <c r="F170" s="25" t="s">
        <v>239</v>
      </c>
      <c r="G170" s="25" t="s">
        <v>339</v>
      </c>
      <c r="H170" s="26" t="s">
        <v>387</v>
      </c>
      <c r="I170" s="48" t="s">
        <v>103</v>
      </c>
      <c r="J170" s="91" t="s">
        <v>502</v>
      </c>
      <c r="K170" s="25" t="s">
        <v>288</v>
      </c>
      <c r="L170" s="26"/>
    </row>
    <row r="171" spans="1:12" ht="143.25" customHeight="1" x14ac:dyDescent="0.3">
      <c r="A171" s="25" t="s">
        <v>273</v>
      </c>
      <c r="B171" s="25" t="s">
        <v>317</v>
      </c>
      <c r="C171" s="47" t="s">
        <v>340</v>
      </c>
      <c r="D171" s="67" t="s">
        <v>341</v>
      </c>
      <c r="E171" s="26" t="s">
        <v>342</v>
      </c>
      <c r="F171" s="25" t="s">
        <v>239</v>
      </c>
      <c r="G171" s="26"/>
      <c r="H171" s="26" t="s">
        <v>387</v>
      </c>
      <c r="I171" s="48" t="s">
        <v>103</v>
      </c>
      <c r="J171" s="91"/>
      <c r="K171" s="25" t="s">
        <v>486</v>
      </c>
      <c r="L171" s="26"/>
    </row>
    <row r="172" spans="1:12" ht="24.75" customHeight="1" x14ac:dyDescent="0.3">
      <c r="A172" s="183" t="s">
        <v>273</v>
      </c>
      <c r="B172" s="183" t="s">
        <v>317</v>
      </c>
      <c r="C172" s="206">
        <v>16</v>
      </c>
      <c r="D172" s="227" t="s">
        <v>343</v>
      </c>
      <c r="E172" s="202" t="s">
        <v>344</v>
      </c>
      <c r="F172" s="219" t="s">
        <v>93</v>
      </c>
      <c r="G172" s="177" t="s">
        <v>345</v>
      </c>
      <c r="H172" s="19" t="s">
        <v>389</v>
      </c>
      <c r="I172" s="21">
        <v>3</v>
      </c>
      <c r="J172" s="87" t="b">
        <v>1</v>
      </c>
      <c r="K172" s="23" t="s">
        <v>487</v>
      </c>
      <c r="L172" s="22" t="s">
        <v>499</v>
      </c>
    </row>
    <row r="173" spans="1:12" ht="24.75" customHeight="1" x14ac:dyDescent="0.3">
      <c r="A173" s="184"/>
      <c r="B173" s="184"/>
      <c r="C173" s="207"/>
      <c r="D173" s="228"/>
      <c r="E173" s="204"/>
      <c r="F173" s="221"/>
      <c r="G173" s="178"/>
      <c r="H173" s="22" t="s">
        <v>346</v>
      </c>
      <c r="I173" s="23">
        <v>2</v>
      </c>
      <c r="J173" s="88" t="b">
        <v>0</v>
      </c>
      <c r="K173" s="23"/>
      <c r="L173" s="22"/>
    </row>
    <row r="174" spans="1:12" ht="24.75" customHeight="1" x14ac:dyDescent="0.3">
      <c r="A174" s="184"/>
      <c r="B174" s="184"/>
      <c r="C174" s="207"/>
      <c r="D174" s="228"/>
      <c r="E174" s="204"/>
      <c r="F174" s="221"/>
      <c r="G174" s="178"/>
      <c r="H174" s="22" t="s">
        <v>390</v>
      </c>
      <c r="I174" s="23">
        <v>1</v>
      </c>
      <c r="J174" s="88" t="b">
        <v>0</v>
      </c>
      <c r="K174" s="23"/>
      <c r="L174" s="22"/>
    </row>
    <row r="175" spans="1:12" ht="24.75" customHeight="1" x14ac:dyDescent="0.3">
      <c r="A175" s="185"/>
      <c r="B175" s="185"/>
      <c r="C175" s="208"/>
      <c r="D175" s="229"/>
      <c r="E175" s="205"/>
      <c r="F175" s="222"/>
      <c r="G175" s="179"/>
      <c r="H175" s="20" t="s">
        <v>347</v>
      </c>
      <c r="I175" s="11">
        <v>0</v>
      </c>
      <c r="J175" s="80" t="b">
        <v>0</v>
      </c>
      <c r="K175" s="16"/>
      <c r="L175" s="20"/>
    </row>
    <row r="176" spans="1:12" ht="24.75" customHeight="1" x14ac:dyDescent="0.3">
      <c r="A176" s="183" t="s">
        <v>273</v>
      </c>
      <c r="B176" s="183" t="s">
        <v>317</v>
      </c>
      <c r="C176" s="206">
        <v>17</v>
      </c>
      <c r="D176" s="227" t="s">
        <v>348</v>
      </c>
      <c r="E176" s="202" t="s">
        <v>349</v>
      </c>
      <c r="F176" s="219" t="s">
        <v>93</v>
      </c>
      <c r="G176" s="177" t="s">
        <v>345</v>
      </c>
      <c r="H176" s="19" t="s">
        <v>391</v>
      </c>
      <c r="I176" s="21">
        <v>3</v>
      </c>
      <c r="J176" s="87" t="b">
        <v>0</v>
      </c>
      <c r="K176" s="21"/>
      <c r="L176" s="4"/>
    </row>
    <row r="177" spans="1:12" ht="24.75" customHeight="1" x14ac:dyDescent="0.3">
      <c r="A177" s="184"/>
      <c r="B177" s="184"/>
      <c r="C177" s="207"/>
      <c r="D177" s="228"/>
      <c r="E177" s="204"/>
      <c r="F177" s="221"/>
      <c r="G177" s="178"/>
      <c r="H177" s="22" t="s">
        <v>350</v>
      </c>
      <c r="I177" s="23">
        <v>2</v>
      </c>
      <c r="J177" s="88" t="b">
        <v>1</v>
      </c>
      <c r="K177" s="23" t="s">
        <v>487</v>
      </c>
      <c r="L177" s="22" t="s">
        <v>498</v>
      </c>
    </row>
    <row r="178" spans="1:12" ht="24.75" customHeight="1" x14ac:dyDescent="0.3">
      <c r="A178" s="184"/>
      <c r="B178" s="184"/>
      <c r="C178" s="207"/>
      <c r="D178" s="228"/>
      <c r="E178" s="204"/>
      <c r="F178" s="221"/>
      <c r="G178" s="178"/>
      <c r="H178" s="22" t="s">
        <v>392</v>
      </c>
      <c r="I178" s="23">
        <v>1</v>
      </c>
      <c r="J178" s="88" t="b">
        <v>0</v>
      </c>
      <c r="K178" s="23"/>
      <c r="L178" s="22"/>
    </row>
    <row r="179" spans="1:12" ht="100.5" customHeight="1" x14ac:dyDescent="0.3">
      <c r="A179" s="185"/>
      <c r="B179" s="185"/>
      <c r="C179" s="208"/>
      <c r="D179" s="229"/>
      <c r="E179" s="205"/>
      <c r="F179" s="222"/>
      <c r="G179" s="179"/>
      <c r="H179" s="20" t="s">
        <v>347</v>
      </c>
      <c r="I179" s="11">
        <v>0</v>
      </c>
      <c r="J179" s="80" t="b">
        <v>0</v>
      </c>
      <c r="K179" s="16"/>
      <c r="L179" s="20"/>
    </row>
    <row r="180" spans="1:12" ht="39.6" x14ac:dyDescent="0.3">
      <c r="A180" s="183" t="s">
        <v>273</v>
      </c>
      <c r="B180" s="183" t="s">
        <v>317</v>
      </c>
      <c r="C180" s="206" t="s">
        <v>351</v>
      </c>
      <c r="D180" s="227" t="s">
        <v>352</v>
      </c>
      <c r="E180" s="230" t="s">
        <v>353</v>
      </c>
      <c r="F180" s="219" t="s">
        <v>93</v>
      </c>
      <c r="G180" s="177" t="s">
        <v>354</v>
      </c>
      <c r="H180" s="100" t="s">
        <v>355</v>
      </c>
      <c r="I180" s="21">
        <v>0</v>
      </c>
      <c r="J180" s="87" t="b">
        <v>0</v>
      </c>
      <c r="K180" s="21"/>
      <c r="L180" s="4"/>
    </row>
    <row r="181" spans="1:12" ht="52.8" x14ac:dyDescent="0.3">
      <c r="A181" s="184"/>
      <c r="B181" s="184"/>
      <c r="C181" s="207"/>
      <c r="D181" s="228"/>
      <c r="E181" s="231"/>
      <c r="F181" s="221"/>
      <c r="G181" s="178"/>
      <c r="H181" s="7" t="s">
        <v>356</v>
      </c>
      <c r="I181" s="23" t="s">
        <v>385</v>
      </c>
      <c r="J181" s="88" t="b">
        <v>1</v>
      </c>
      <c r="K181" s="23" t="s">
        <v>522</v>
      </c>
      <c r="L181" s="22" t="s">
        <v>520</v>
      </c>
    </row>
    <row r="182" spans="1:12" ht="26.4" x14ac:dyDescent="0.3">
      <c r="A182" s="185"/>
      <c r="B182" s="185"/>
      <c r="C182" s="208"/>
      <c r="D182" s="229"/>
      <c r="E182" s="232"/>
      <c r="F182" s="222"/>
      <c r="G182" s="179"/>
      <c r="H182" s="101" t="s">
        <v>357</v>
      </c>
      <c r="I182" s="16">
        <v>3</v>
      </c>
      <c r="J182" s="79" t="b">
        <v>0</v>
      </c>
      <c r="K182" s="16"/>
      <c r="L182" s="20"/>
    </row>
    <row r="183" spans="1:12" x14ac:dyDescent="0.3">
      <c r="A183" s="183" t="s">
        <v>273</v>
      </c>
      <c r="B183" s="183" t="s">
        <v>317</v>
      </c>
      <c r="C183" s="206" t="s">
        <v>358</v>
      </c>
      <c r="D183" s="227" t="s">
        <v>359</v>
      </c>
      <c r="E183" s="230" t="s">
        <v>360</v>
      </c>
      <c r="F183" s="219" t="s">
        <v>93</v>
      </c>
      <c r="G183" s="177" t="s">
        <v>354</v>
      </c>
      <c r="H183" s="4" t="s">
        <v>262</v>
      </c>
      <c r="I183" s="21">
        <v>1</v>
      </c>
      <c r="J183" s="87" t="b">
        <v>0</v>
      </c>
      <c r="K183" s="21"/>
      <c r="L183" s="4"/>
    </row>
    <row r="184" spans="1:12" ht="20.25" customHeight="1" x14ac:dyDescent="0.3">
      <c r="A184" s="184"/>
      <c r="B184" s="184"/>
      <c r="C184" s="207"/>
      <c r="D184" s="228"/>
      <c r="E184" s="231"/>
      <c r="F184" s="221"/>
      <c r="G184" s="178"/>
      <c r="H184" s="7" t="s">
        <v>361</v>
      </c>
      <c r="I184" s="23">
        <v>0</v>
      </c>
      <c r="J184" s="88" t="b">
        <v>1</v>
      </c>
      <c r="K184" s="23" t="s">
        <v>521</v>
      </c>
      <c r="L184" s="22" t="s">
        <v>520</v>
      </c>
    </row>
    <row r="185" spans="1:12" ht="123" customHeight="1" x14ac:dyDescent="0.3">
      <c r="A185" s="184"/>
      <c r="B185" s="184"/>
      <c r="C185" s="207"/>
      <c r="D185" s="228"/>
      <c r="E185" s="231"/>
      <c r="F185" s="221"/>
      <c r="G185" s="178"/>
      <c r="H185" s="7" t="s">
        <v>362</v>
      </c>
      <c r="I185" s="23">
        <v>2</v>
      </c>
      <c r="J185" s="88" t="b">
        <v>0</v>
      </c>
      <c r="K185" s="23"/>
      <c r="L185" s="16"/>
    </row>
    <row r="186" spans="1:12" ht="12.75" customHeight="1" x14ac:dyDescent="0.3">
      <c r="A186" s="198" t="s">
        <v>273</v>
      </c>
      <c r="B186" s="198" t="s">
        <v>317</v>
      </c>
      <c r="C186" s="223" t="s">
        <v>363</v>
      </c>
      <c r="D186" s="215" t="s">
        <v>364</v>
      </c>
      <c r="E186" s="202" t="s">
        <v>365</v>
      </c>
      <c r="F186" s="219" t="s">
        <v>174</v>
      </c>
      <c r="G186" s="177"/>
      <c r="H186" s="100" t="s">
        <v>415</v>
      </c>
      <c r="I186" s="5">
        <v>3</v>
      </c>
      <c r="J186" s="81" t="b">
        <v>0</v>
      </c>
      <c r="K186" s="15"/>
      <c r="L186" s="7"/>
    </row>
    <row r="187" spans="1:12" ht="28.5" customHeight="1" x14ac:dyDescent="0.3">
      <c r="A187" s="199"/>
      <c r="B187" s="199"/>
      <c r="C187" s="224"/>
      <c r="D187" s="216"/>
      <c r="E187" s="203"/>
      <c r="F187" s="220"/>
      <c r="G187" s="178"/>
      <c r="H187" s="108" t="s">
        <v>414</v>
      </c>
      <c r="I187" s="42">
        <v>2</v>
      </c>
      <c r="J187" s="90" t="b">
        <v>0</v>
      </c>
      <c r="K187" s="43"/>
      <c r="L187" s="43"/>
    </row>
    <row r="188" spans="1:12" ht="34.5" customHeight="1" x14ac:dyDescent="0.3">
      <c r="A188" s="199"/>
      <c r="B188" s="199"/>
      <c r="C188" s="224"/>
      <c r="D188" s="216"/>
      <c r="E188" s="203"/>
      <c r="F188" s="220"/>
      <c r="G188" s="178"/>
      <c r="H188" s="108" t="s">
        <v>413</v>
      </c>
      <c r="I188" s="42">
        <v>1</v>
      </c>
      <c r="J188" s="90" t="b">
        <v>0</v>
      </c>
      <c r="K188" s="43"/>
      <c r="L188" s="41"/>
    </row>
    <row r="189" spans="1:12" x14ac:dyDescent="0.3">
      <c r="A189" s="200"/>
      <c r="B189" s="200"/>
      <c r="C189" s="225"/>
      <c r="D189" s="217"/>
      <c r="E189" s="204"/>
      <c r="F189" s="221"/>
      <c r="G189" s="178"/>
      <c r="H189" s="7" t="s">
        <v>191</v>
      </c>
      <c r="I189" s="8">
        <v>0</v>
      </c>
      <c r="J189" s="78" t="b">
        <v>0</v>
      </c>
      <c r="K189" s="15"/>
      <c r="L189" s="7"/>
    </row>
    <row r="190" spans="1:12" ht="38.1" customHeight="1" x14ac:dyDescent="0.3">
      <c r="A190" s="201"/>
      <c r="B190" s="201"/>
      <c r="C190" s="226"/>
      <c r="D190" s="218"/>
      <c r="E190" s="205"/>
      <c r="F190" s="222"/>
      <c r="G190" s="179"/>
      <c r="H190" s="104" t="s">
        <v>408</v>
      </c>
      <c r="I190" s="11" t="s">
        <v>103</v>
      </c>
      <c r="J190" s="77" t="b">
        <v>1</v>
      </c>
      <c r="K190" s="15" t="s">
        <v>503</v>
      </c>
      <c r="L190" s="10" t="s">
        <v>504</v>
      </c>
    </row>
    <row r="191" spans="1:12" ht="57.6" customHeight="1" x14ac:dyDescent="0.3">
      <c r="A191" s="33" t="s">
        <v>273</v>
      </c>
      <c r="B191" s="33" t="s">
        <v>317</v>
      </c>
      <c r="C191" s="106" t="s">
        <v>366</v>
      </c>
      <c r="D191" s="107" t="s">
        <v>370</v>
      </c>
      <c r="E191" s="24" t="s">
        <v>406</v>
      </c>
      <c r="F191" s="44" t="s">
        <v>239</v>
      </c>
      <c r="G191" s="33"/>
      <c r="H191" s="48" t="s">
        <v>387</v>
      </c>
      <c r="I191" s="48" t="s">
        <v>103</v>
      </c>
      <c r="J191" s="109"/>
      <c r="K191" s="33" t="s">
        <v>488</v>
      </c>
      <c r="L191" s="24"/>
    </row>
    <row r="192" spans="1:12" ht="66" x14ac:dyDescent="0.3">
      <c r="A192" s="198" t="s">
        <v>273</v>
      </c>
      <c r="B192" s="198" t="s">
        <v>317</v>
      </c>
      <c r="C192" s="223" t="s">
        <v>369</v>
      </c>
      <c r="D192" s="215" t="s">
        <v>367</v>
      </c>
      <c r="E192" s="202" t="s">
        <v>368</v>
      </c>
      <c r="F192" s="219" t="s">
        <v>174</v>
      </c>
      <c r="G192" s="177"/>
      <c r="H192" s="100" t="s">
        <v>412</v>
      </c>
      <c r="I192" s="5">
        <v>3</v>
      </c>
      <c r="J192" s="81" t="b">
        <v>1</v>
      </c>
      <c r="K192" s="15" t="s">
        <v>489</v>
      </c>
      <c r="L192" s="4" t="s">
        <v>505</v>
      </c>
    </row>
    <row r="193" spans="1:12" ht="26.4" x14ac:dyDescent="0.3">
      <c r="A193" s="199"/>
      <c r="B193" s="199"/>
      <c r="C193" s="224"/>
      <c r="D193" s="216"/>
      <c r="E193" s="203"/>
      <c r="F193" s="220"/>
      <c r="G193" s="178"/>
      <c r="H193" s="108" t="s">
        <v>411</v>
      </c>
      <c r="I193" s="42">
        <v>2</v>
      </c>
      <c r="J193" s="90" t="b">
        <v>0</v>
      </c>
      <c r="K193" s="43"/>
      <c r="L193" s="41"/>
    </row>
    <row r="194" spans="1:12" ht="39.6" x14ac:dyDescent="0.3">
      <c r="A194" s="199"/>
      <c r="B194" s="199"/>
      <c r="C194" s="224"/>
      <c r="D194" s="216"/>
      <c r="E194" s="203"/>
      <c r="F194" s="220"/>
      <c r="G194" s="178"/>
      <c r="H194" s="108" t="s">
        <v>410</v>
      </c>
      <c r="I194" s="42">
        <v>1</v>
      </c>
      <c r="J194" s="90" t="b">
        <v>0</v>
      </c>
      <c r="K194" s="43"/>
      <c r="L194" s="41"/>
    </row>
    <row r="195" spans="1:12" x14ac:dyDescent="0.3">
      <c r="A195" s="200"/>
      <c r="B195" s="200"/>
      <c r="C195" s="225"/>
      <c r="D195" s="217"/>
      <c r="E195" s="204"/>
      <c r="F195" s="221"/>
      <c r="G195" s="178"/>
      <c r="H195" s="7" t="s">
        <v>191</v>
      </c>
      <c r="I195" s="8">
        <v>0</v>
      </c>
      <c r="J195" s="78" t="b">
        <v>0</v>
      </c>
      <c r="K195" s="15"/>
      <c r="L195" s="7"/>
    </row>
    <row r="196" spans="1:12" ht="23.1" customHeight="1" x14ac:dyDescent="0.3">
      <c r="A196" s="201"/>
      <c r="B196" s="201"/>
      <c r="C196" s="226"/>
      <c r="D196" s="218"/>
      <c r="E196" s="205"/>
      <c r="F196" s="222"/>
      <c r="G196" s="179"/>
      <c r="H196" s="104" t="s">
        <v>407</v>
      </c>
      <c r="I196" s="11" t="s">
        <v>103</v>
      </c>
      <c r="J196" s="77" t="b">
        <v>0</v>
      </c>
      <c r="K196" s="18"/>
      <c r="L196" s="10"/>
    </row>
    <row r="197" spans="1:12" ht="51" customHeight="1" x14ac:dyDescent="0.3">
      <c r="A197" s="25" t="s">
        <v>273</v>
      </c>
      <c r="B197" s="25" t="s">
        <v>317</v>
      </c>
      <c r="C197" s="47" t="s">
        <v>404</v>
      </c>
      <c r="D197" s="69" t="s">
        <v>405</v>
      </c>
      <c r="E197" s="26" t="s">
        <v>409</v>
      </c>
      <c r="F197" s="55" t="s">
        <v>239</v>
      </c>
      <c r="G197" s="26"/>
      <c r="H197" s="48" t="s">
        <v>387</v>
      </c>
      <c r="I197" s="48" t="s">
        <v>103</v>
      </c>
      <c r="J197" s="91"/>
      <c r="K197" s="15" t="s">
        <v>489</v>
      </c>
      <c r="L197" s="26"/>
    </row>
    <row r="198" spans="1:12" ht="66" x14ac:dyDescent="0.3">
      <c r="A198" s="25" t="s">
        <v>55</v>
      </c>
      <c r="B198" s="25" t="s">
        <v>55</v>
      </c>
      <c r="C198" s="47">
        <v>20</v>
      </c>
      <c r="D198" s="69" t="s">
        <v>371</v>
      </c>
      <c r="E198" s="26" t="s">
        <v>372</v>
      </c>
      <c r="F198" s="55" t="s">
        <v>239</v>
      </c>
      <c r="G198" s="26"/>
      <c r="H198" s="48" t="s">
        <v>395</v>
      </c>
      <c r="I198" s="48" t="s">
        <v>103</v>
      </c>
      <c r="J198" s="91" t="s">
        <v>523</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55" priority="372">
      <formula>OR($J$2=TRUE,$J$3=TRUE,$J$4=TRUE,$J$5=TRUE,$J$6=TRUE,$J$7=TRUE,$J$8=TRUE,$J$9=TRUE)</formula>
    </cfRule>
  </conditionalFormatting>
  <conditionalFormatting sqref="A10:L12 A14:L14 A13:K13">
    <cfRule type="expression" dxfId="354" priority="373">
      <formula>OR($J$10=TRUE,$J$11=TRUE,$J$12=TRUE,$J$13=TRUE,$J$14=TRUE)</formula>
    </cfRule>
  </conditionalFormatting>
  <conditionalFormatting sqref="A15:L17 A19:L19 A18:K18">
    <cfRule type="expression" dxfId="353" priority="371">
      <formula>OR($J$15=TRUE,$J$16=TRUE,$J$17=TRUE,$J$18=TRUE,$J$19=TRUE)</formula>
    </cfRule>
  </conditionalFormatting>
  <conditionalFormatting sqref="A20:L22 A24:L24 A23:K23">
    <cfRule type="expression" dxfId="352" priority="291">
      <formula>OR($J$10=TRUE,$J$14=TRUE)</formula>
    </cfRule>
    <cfRule type="expression" dxfId="351" priority="370">
      <formula>OR($J$20=TRUE,$J$21=TRUE,$J$22=TRUE,$J$23=TRUE,$J$24=TRUE)</formula>
    </cfRule>
  </conditionalFormatting>
  <conditionalFormatting sqref="A25:L27 A29:L29 A28:J28">
    <cfRule type="expression" dxfId="350" priority="290">
      <formula>OR($J$15=TRUE,$J$19=TRUE)</formula>
    </cfRule>
    <cfRule type="expression" dxfId="349" priority="369">
      <formula>OR($J$25=TRUE,$J$26=TRUE,$J$27=TRUE,$J$28=TRUE,$J$29=TRUE)</formula>
    </cfRule>
  </conditionalFormatting>
  <conditionalFormatting sqref="A30:L31 A32:J33 L32">
    <cfRule type="expression" dxfId="348" priority="368">
      <formula>OR($J$30=TRUE,$J$31=TRUE,$J$32=TRUE,$J$33=TRUE)</formula>
    </cfRule>
  </conditionalFormatting>
  <conditionalFormatting sqref="A34:L37">
    <cfRule type="expression" dxfId="347" priority="289">
      <formula>$J$33=TRUE</formula>
    </cfRule>
    <cfRule type="expression" dxfId="346" priority="367">
      <formula>OR($J$34=TRUE,$J$35=TRUE,$J$36=TRUE,$J$37=TRUE)</formula>
    </cfRule>
  </conditionalFormatting>
  <conditionalFormatting sqref="A39:L41 A38:J38 A42:J42 L42">
    <cfRule type="expression" dxfId="345" priority="366">
      <formula>OR($J$38=TRUE,$J$39=TRUE,$J$40=TRUE,$J$41=TRUE,$J$42=TRUE)</formula>
    </cfRule>
  </conditionalFormatting>
  <conditionalFormatting sqref="A43:L45 A46:J46 L46">
    <cfRule type="expression" dxfId="344" priority="365">
      <formula>OR($J$43=TRUE,$J$44=TRUE,$J$45=TRUE,$J$46=TRUE)</formula>
    </cfRule>
  </conditionalFormatting>
  <conditionalFormatting sqref="A47:L51">
    <cfRule type="expression" dxfId="343" priority="364">
      <formula>$J$47&lt;&gt;""</formula>
    </cfRule>
  </conditionalFormatting>
  <conditionalFormatting sqref="A53:L54 A52:J52">
    <cfRule type="expression" dxfId="342" priority="363">
      <formula>OR($J$52=TRUE,$J$53=TRUE,$J$54=TRUE)</formula>
    </cfRule>
  </conditionalFormatting>
  <conditionalFormatting sqref="A55:L58 A59:J59">
    <cfRule type="expression" dxfId="341" priority="362">
      <formula>OR($J$55=TRUE,$J$56=TRUE,$J$57=TRUE,$J$58=TRUE,$J$59=TRUE)</formula>
    </cfRule>
  </conditionalFormatting>
  <conditionalFormatting sqref="A61:L62 A63:K63 A60:J60 L60">
    <cfRule type="expression" dxfId="340" priority="287">
      <formula>OR($J$55=TRUE,$J$56=TRUE)</formula>
    </cfRule>
    <cfRule type="expression" dxfId="339" priority="361">
      <formula>OR($J$60=TRUE,$J$61=TRUE,$J$62=TRUE,$J$63=TRUE)</formula>
    </cfRule>
  </conditionalFormatting>
  <conditionalFormatting sqref="A64:L66">
    <cfRule type="expression" dxfId="338" priority="360">
      <formula>OR($J$64=TRUE,$J$65=TRUE,$J$66=TRUE)</formula>
    </cfRule>
  </conditionalFormatting>
  <conditionalFormatting sqref="A67:L68 A69:K69">
    <cfRule type="expression" dxfId="337" priority="359">
      <formula>OR($J$67=TRUE,$J$68=TRUE,$J$69=TRUE)</formula>
    </cfRule>
  </conditionalFormatting>
  <conditionalFormatting sqref="A71:L71 A70:K70">
    <cfRule type="expression" dxfId="336" priority="358">
      <formula>OR($J$70=TRUE,$J$71=TRUE)</formula>
    </cfRule>
  </conditionalFormatting>
  <conditionalFormatting sqref="A72:L75">
    <cfRule type="expression" dxfId="335" priority="357">
      <formula>OR($J$72=TRUE,$J$73=TRUE,$J$74=TRUE,$J$75=TRUE)</formula>
    </cfRule>
  </conditionalFormatting>
  <conditionalFormatting sqref="A76:L79">
    <cfRule type="expression" dxfId="334" priority="356">
      <formula>OR($J$76=TRUE,$J$77=TRUE,$J$78=TRUE,$J$79=TRUE)</formula>
    </cfRule>
  </conditionalFormatting>
  <conditionalFormatting sqref="A80:L83">
    <cfRule type="expression" dxfId="333" priority="355">
      <formula>OR($J$80=TRUE,$J$81=TRUE,$J$82=TRUE,$J$83=TRUE)</formula>
    </cfRule>
  </conditionalFormatting>
  <conditionalFormatting sqref="A84:L85">
    <cfRule type="expression" dxfId="332" priority="354">
      <formula>OR($J$84=TRUE,$J$85=TRUE)</formula>
    </cfRule>
  </conditionalFormatting>
  <conditionalFormatting sqref="A86:L90">
    <cfRule type="expression" dxfId="331" priority="353">
      <formula>OR($J$86=TRUE,$J$87=TRUE,$J$88=TRUE,$J$89=TRUE,$J$90=TRUE)</formula>
    </cfRule>
  </conditionalFormatting>
  <conditionalFormatting sqref="A91:L91">
    <cfRule type="expression" dxfId="330" priority="284">
      <formula>OR($J$86=TRUE,$J$90=TRUE)</formula>
    </cfRule>
    <cfRule type="expression" dxfId="329" priority="352">
      <formula>$J$91&lt;&gt;""</formula>
    </cfRule>
  </conditionalFormatting>
  <conditionalFormatting sqref="A92:L95">
    <cfRule type="expression" dxfId="328" priority="351">
      <formula>OR($J$92=TRUE,$J$93=TRUE,$J$94=TRUE,$J$95=TRUE)</formula>
    </cfRule>
  </conditionalFormatting>
  <conditionalFormatting sqref="A96:L99">
    <cfRule type="expression" dxfId="327" priority="350">
      <formula>OR($J$96=TRUE,$J$97=TRUE,$J$98=TRUE,$J$99=TRUE)</formula>
    </cfRule>
  </conditionalFormatting>
  <conditionalFormatting sqref="A100:L103">
    <cfRule type="expression" dxfId="326" priority="349">
      <formula>OR($J$100=TRUE,$J$101=TRUE,$J$102=TRUE,$J$103=TRUE)</formula>
    </cfRule>
  </conditionalFormatting>
  <conditionalFormatting sqref="A104:L106">
    <cfRule type="expression" dxfId="325" priority="348">
      <formula>OR($J$104=TRUE,$J$105=TRUE,$J$106=TRUE)</formula>
    </cfRule>
  </conditionalFormatting>
  <conditionalFormatting sqref="A107:L113">
    <cfRule type="expression" dxfId="324" priority="280">
      <formula>$J$113&lt;&gt;""</formula>
    </cfRule>
    <cfRule type="expression" dxfId="323" priority="283">
      <formula>OR($J$104=TRUE,$J$106=TRUE)</formula>
    </cfRule>
    <cfRule type="expression" dxfId="322" priority="347">
      <formula>OR($J$107=TRUE,$J$108=TRUE,$J$109=TRUE,$J$110=TRUE,$J$111=TRUE,$J$112=TRUE,$J$113=TRUE)</formula>
    </cfRule>
  </conditionalFormatting>
  <conditionalFormatting sqref="A114:L117 A118:J118 L118">
    <cfRule type="expression" dxfId="321" priority="346">
      <formula>OR($J$114=TRUE,$J$115=TRUE,$J$116=TRUE,$J$117=TRUE,$J$118=TRUE)</formula>
    </cfRule>
  </conditionalFormatting>
  <conditionalFormatting sqref="A119:L123">
    <cfRule type="expression" dxfId="320" priority="345">
      <formula>OR($J$119=TRUE,$J$120=TRUE,$J$121=TRUE,$J$122=TRUE,$J$123=TRUE)</formula>
    </cfRule>
  </conditionalFormatting>
  <conditionalFormatting sqref="A124:L124 A128:J128 L128 A126:L127 A125:J125 L125">
    <cfRule type="expression" dxfId="319" priority="344">
      <formula>OR($J$124=TRUE,$J$125=TRUE,$J$126=TRUE,$J$127=TRUE,$J$128=TRUE)</formula>
    </cfRule>
  </conditionalFormatting>
  <conditionalFormatting sqref="A129:L133">
    <cfRule type="expression" dxfId="318" priority="343">
      <formula>OR($J$129=TRUE,$J$130=TRUE,$J$131=TRUE,$J$132=TRUE,$J$133=TRUE)</formula>
    </cfRule>
  </conditionalFormatting>
  <conditionalFormatting sqref="A134:L138">
    <cfRule type="expression" dxfId="317" priority="342">
      <formula>OR($J$134=TRUE,$J$135=TRUE,$J$136=TRUE,$J$137=TRUE,$J$138=TRUE)</formula>
    </cfRule>
  </conditionalFormatting>
  <conditionalFormatting sqref="A139:L139">
    <cfRule type="expression" dxfId="316" priority="341">
      <formula>$J$139&lt;&gt;""</formula>
    </cfRule>
  </conditionalFormatting>
  <conditionalFormatting sqref="A140:L144">
    <cfRule type="expression" dxfId="315" priority="340">
      <formula>OR($J$140=TRUE,$J$141=TRUE,$J$142=TRUE,$J$143=TRUE,$J$144=TRUE)</formula>
    </cfRule>
  </conditionalFormatting>
  <conditionalFormatting sqref="A145:L149">
    <cfRule type="expression" dxfId="314" priority="339">
      <formula>OR($J$145=TRUE,$J$146=TRUE,$J$147=TRUE,$J$148=TRUE,$J$149=TRUE)</formula>
    </cfRule>
  </conditionalFormatting>
  <conditionalFormatting sqref="A150:L154">
    <cfRule type="expression" dxfId="313" priority="338">
      <formula>OR($J$150=TRUE,$J$151=TRUE,$J$152=TRUE,$J$153=TRUE,$J$154=TRUE)</formula>
    </cfRule>
  </conditionalFormatting>
  <conditionalFormatting sqref="A155:L155">
    <cfRule type="expression" dxfId="312" priority="337">
      <formula>$J$155&lt;&gt;""</formula>
    </cfRule>
  </conditionalFormatting>
  <conditionalFormatting sqref="A156:L160">
    <cfRule type="expression" dxfId="311" priority="336">
      <formula>OR($J$156=TRUE,$J$157=TRUE,$J$158=TRUE,$J$159=TRUE,$J$160=TRUE)</formula>
    </cfRule>
  </conditionalFormatting>
  <conditionalFormatting sqref="A161:L161">
    <cfRule type="expression" dxfId="310" priority="99">
      <formula>OR($J$157=TRUE,$J$158=TRUE,$J$159=TRUE)</formula>
    </cfRule>
    <cfRule type="expression" dxfId="309" priority="335">
      <formula>$J$161&lt;&gt;""</formula>
    </cfRule>
  </conditionalFormatting>
  <conditionalFormatting sqref="A162:L162">
    <cfRule type="expression" dxfId="308" priority="334">
      <formula>$J$162&lt;&gt;""</formula>
    </cfRule>
  </conditionalFormatting>
  <conditionalFormatting sqref="A163:L163">
    <cfRule type="expression" dxfId="307" priority="97">
      <formula>$J$156=TRUE</formula>
    </cfRule>
    <cfRule type="expression" dxfId="306" priority="333">
      <formula>$J$163&lt;&gt;""</formula>
    </cfRule>
  </conditionalFormatting>
  <conditionalFormatting sqref="A164:L168">
    <cfRule type="expression" dxfId="305" priority="332">
      <formula>OR($J$164=TRUE,$J$165=TRUE,$J$166=TRUE,$J$167=TRUE,$J$168=TRUE)</formula>
    </cfRule>
  </conditionalFormatting>
  <conditionalFormatting sqref="A169:L169">
    <cfRule type="expression" dxfId="304" priority="96">
      <formula>OR($J$165=TRUE,$J$166=TRUE,$J$167=TRUE)</formula>
    </cfRule>
    <cfRule type="expression" dxfId="303" priority="331">
      <formula>$J$169&lt;&gt;""</formula>
    </cfRule>
  </conditionalFormatting>
  <conditionalFormatting sqref="A170:L170">
    <cfRule type="expression" dxfId="302" priority="330">
      <formula>$J$170&lt;&gt;""</formula>
    </cfRule>
  </conditionalFormatting>
  <conditionalFormatting sqref="A171:L171">
    <cfRule type="expression" dxfId="301" priority="95">
      <formula>$J$164=TRUE</formula>
    </cfRule>
    <cfRule type="expression" dxfId="300" priority="329">
      <formula>$J$171&lt;&gt;""</formula>
    </cfRule>
  </conditionalFormatting>
  <conditionalFormatting sqref="A172:L175">
    <cfRule type="expression" dxfId="299" priority="328">
      <formula>OR($J$172=TRUE,$J$173=TRUE,$J$174=TRUE,$J$175=TRUE)</formula>
    </cfRule>
  </conditionalFormatting>
  <conditionalFormatting sqref="A176:L176 A179:L179 A177:J178 L177:L178">
    <cfRule type="expression" dxfId="298" priority="327">
      <formula>OR($J$176=TRUE,$J$177=TRUE,$J$178=TRUE,$J$179=TRUE)</formula>
    </cfRule>
  </conditionalFormatting>
  <conditionalFormatting sqref="A180:L182">
    <cfRule type="expression" dxfId="297" priority="326">
      <formula>OR($J$180=TRUE,$J$181=TRUE,$J$182=TRUE)</formula>
    </cfRule>
  </conditionalFormatting>
  <conditionalFormatting sqref="A183:L185">
    <cfRule type="expression" dxfId="296" priority="282">
      <formula>OR($J$180=TRUE,$J$182=TRUE)</formula>
    </cfRule>
    <cfRule type="expression" dxfId="295" priority="325">
      <formula>OR($J$183=TRUE,$J$184=TRUE,$J$185=TRUE)</formula>
    </cfRule>
  </conditionalFormatting>
  <conditionalFormatting sqref="K2">
    <cfRule type="expression" dxfId="294" priority="320">
      <formula>AND($J$2=TRUE,$K$2="")</formula>
    </cfRule>
  </conditionalFormatting>
  <conditionalFormatting sqref="K3">
    <cfRule type="expression" dxfId="293" priority="319">
      <formula>AND($J$3=TRUE,$K$3="")</formula>
    </cfRule>
  </conditionalFormatting>
  <conditionalFormatting sqref="K4">
    <cfRule type="expression" dxfId="292" priority="318">
      <formula>AND($J$4=TRUE,$K$4="")</formula>
    </cfRule>
  </conditionalFormatting>
  <conditionalFormatting sqref="K5">
    <cfRule type="expression" dxfId="291" priority="317">
      <formula>AND($J$5=TRUE,$K$5="")</formula>
    </cfRule>
  </conditionalFormatting>
  <conditionalFormatting sqref="K6">
    <cfRule type="expression" dxfId="290" priority="316">
      <formula>AND($J$6=TRUE,$K$6="")</formula>
    </cfRule>
  </conditionalFormatting>
  <conditionalFormatting sqref="K7">
    <cfRule type="expression" dxfId="289" priority="315">
      <formula>AND($J$7=TRUE,$K$7="")</formula>
    </cfRule>
  </conditionalFormatting>
  <conditionalFormatting sqref="K8">
    <cfRule type="expression" dxfId="288" priority="314">
      <formula>AND($J$8=TRUE,$K$8="")</formula>
    </cfRule>
  </conditionalFormatting>
  <conditionalFormatting sqref="K9">
    <cfRule type="expression" dxfId="287" priority="313">
      <formula>AND($J$9=TRUE,$K$9="")</formula>
    </cfRule>
  </conditionalFormatting>
  <conditionalFormatting sqref="K10">
    <cfRule type="expression" dxfId="286" priority="312">
      <formula>AND($J$10=TRUE,$K$10="")</formula>
    </cfRule>
  </conditionalFormatting>
  <conditionalFormatting sqref="K11">
    <cfRule type="expression" dxfId="285" priority="311">
      <formula>AND($J$11=TRUE,$K$11="")</formula>
    </cfRule>
  </conditionalFormatting>
  <conditionalFormatting sqref="K12">
    <cfRule type="expression" dxfId="284" priority="310">
      <formula>AND($J$12=TRUE,$K$12="")</formula>
    </cfRule>
  </conditionalFormatting>
  <conditionalFormatting sqref="K13">
    <cfRule type="expression" dxfId="283" priority="309">
      <formula>AND($J$13=TRUE,$K$13="")</formula>
    </cfRule>
  </conditionalFormatting>
  <conditionalFormatting sqref="K14">
    <cfRule type="expression" dxfId="282" priority="308">
      <formula>AND($J$14=TRUE,$K$14="")</formula>
    </cfRule>
  </conditionalFormatting>
  <conditionalFormatting sqref="K15">
    <cfRule type="expression" dxfId="281" priority="307">
      <formula>AND($J$15=TRUE,$K$15="")</formula>
    </cfRule>
  </conditionalFormatting>
  <conditionalFormatting sqref="K16">
    <cfRule type="expression" dxfId="280" priority="306">
      <formula>AND($J$16=TRUE,$K$16="")</formula>
    </cfRule>
  </conditionalFormatting>
  <conditionalFormatting sqref="K17">
    <cfRule type="expression" dxfId="279" priority="305">
      <formula>AND($J$17=TRUE,$K$17="")</formula>
    </cfRule>
  </conditionalFormatting>
  <conditionalFormatting sqref="K18">
    <cfRule type="expression" dxfId="278" priority="304">
      <formula>AND($J$18=TRUE,$K$18="")</formula>
    </cfRule>
  </conditionalFormatting>
  <conditionalFormatting sqref="K19">
    <cfRule type="expression" dxfId="277" priority="303">
      <formula>AND($J$19=TRUE,$K$19="")</formula>
    </cfRule>
  </conditionalFormatting>
  <conditionalFormatting sqref="K20">
    <cfRule type="expression" dxfId="276" priority="302">
      <formula>AND($J$20=TRUE,$K$20="")</formula>
    </cfRule>
  </conditionalFormatting>
  <conditionalFormatting sqref="K21">
    <cfRule type="expression" dxfId="275" priority="301">
      <formula>AND($J$21=TRUE,$K$21="")</formula>
    </cfRule>
  </conditionalFormatting>
  <conditionalFormatting sqref="K22">
    <cfRule type="expression" dxfId="274" priority="300">
      <formula>AND($J$22=TRUE,$K$22="")</formula>
    </cfRule>
  </conditionalFormatting>
  <conditionalFormatting sqref="K23">
    <cfRule type="expression" dxfId="273" priority="299">
      <formula>AND($J$23=TRUE,$K$23="")</formula>
    </cfRule>
  </conditionalFormatting>
  <conditionalFormatting sqref="K24">
    <cfRule type="expression" dxfId="272" priority="298">
      <formula>AND($J$24=TRUE,$K$24="")</formula>
    </cfRule>
  </conditionalFormatting>
  <conditionalFormatting sqref="K25">
    <cfRule type="expression" dxfId="271" priority="297">
      <formula>AND($J$25=TRUE,$K$25="")</formula>
    </cfRule>
  </conditionalFormatting>
  <conditionalFormatting sqref="K26">
    <cfRule type="expression" dxfId="270" priority="296">
      <formula>AND($J$26=TRUE,$K$26="")</formula>
    </cfRule>
  </conditionalFormatting>
  <conditionalFormatting sqref="K27">
    <cfRule type="expression" dxfId="269" priority="295">
      <formula>AND($J$27=TRUE,$K$27="")</formula>
    </cfRule>
  </conditionalFormatting>
  <conditionalFormatting sqref="K29">
    <cfRule type="expression" dxfId="268" priority="293">
      <formula>AND($J$29=TRUE,$K$29="")</formula>
    </cfRule>
  </conditionalFormatting>
  <conditionalFormatting sqref="A30:L31 A53:L58 A114:L117 A34:L37 A52:J52 A61:L62 A63:K63 A32:J33 L32 A59:J60 L60 A64:L68 A69:K70 A119:L124 A118:J118 L118 A128:J128 L128 A71:L91 A126:L127 A125:J125 L125 A129:L155">
    <cfRule type="expression" dxfId="267" priority="292">
      <formula>OR($J$2=TRUE,$J$9=TRUE)</formula>
    </cfRule>
  </conditionalFormatting>
  <conditionalFormatting sqref="A43:L45 A46:J46 L46 A47:L51">
    <cfRule type="expression" dxfId="266" priority="288">
      <formula>$J$38=TRUE</formula>
    </cfRule>
  </conditionalFormatting>
  <conditionalFormatting sqref="A72:L83">
    <cfRule type="expression" dxfId="265" priority="286">
      <formula>$J$71=TRUE</formula>
    </cfRule>
  </conditionalFormatting>
  <conditionalFormatting sqref="A76:L83">
    <cfRule type="expression" dxfId="264" priority="285">
      <formula>$J$72=TRUE</formula>
    </cfRule>
  </conditionalFormatting>
  <conditionalFormatting sqref="K30">
    <cfRule type="expression" dxfId="263" priority="279">
      <formula>AND($J$30=TRUE,$K$30="")</formula>
    </cfRule>
  </conditionalFormatting>
  <conditionalFormatting sqref="K31">
    <cfRule type="expression" dxfId="262" priority="278">
      <formula>AND($J$31=TRUE,$K$31="")</formula>
    </cfRule>
  </conditionalFormatting>
  <conditionalFormatting sqref="K34">
    <cfRule type="expression" dxfId="261" priority="275">
      <formula>AND($J$34=TRUE,$K$34="")</formula>
    </cfRule>
  </conditionalFormatting>
  <conditionalFormatting sqref="K35">
    <cfRule type="expression" dxfId="260" priority="274">
      <formula>AND($J$35=TRUE,$K$35="")</formula>
    </cfRule>
  </conditionalFormatting>
  <conditionalFormatting sqref="K36">
    <cfRule type="expression" dxfId="259" priority="273">
      <formula>AND($J$36=TRUE,$K$36="")</formula>
    </cfRule>
  </conditionalFormatting>
  <conditionalFormatting sqref="K37">
    <cfRule type="expression" dxfId="258" priority="272">
      <formula>AND($J$37=TRUE,$K$37="")</formula>
    </cfRule>
  </conditionalFormatting>
  <conditionalFormatting sqref="K39">
    <cfRule type="expression" dxfId="257" priority="270">
      <formula>AND($J$39=TRUE,$K$39="")</formula>
    </cfRule>
  </conditionalFormatting>
  <conditionalFormatting sqref="K40">
    <cfRule type="expression" dxfId="256" priority="269">
      <formula>AND($J$40=TRUE,$K$40="")</formula>
    </cfRule>
  </conditionalFormatting>
  <conditionalFormatting sqref="K41">
    <cfRule type="expression" dxfId="255" priority="268">
      <formula>AND($J$41=TRUE,$K$41="")</formula>
    </cfRule>
  </conditionalFormatting>
  <conditionalFormatting sqref="K43">
    <cfRule type="expression" dxfId="254" priority="266">
      <formula>AND($J$43=TRUE,$K$43="")</formula>
    </cfRule>
  </conditionalFormatting>
  <conditionalFormatting sqref="K44">
    <cfRule type="expression" dxfId="253" priority="265">
      <formula>AND($J$44=TRUE,$K$44="")</formula>
    </cfRule>
  </conditionalFormatting>
  <conditionalFormatting sqref="K45">
    <cfRule type="expression" dxfId="252" priority="264">
      <formula>AND($J$45=TRUE,$K$45="")</formula>
    </cfRule>
  </conditionalFormatting>
  <conditionalFormatting sqref="K53">
    <cfRule type="expression" dxfId="251" priority="261">
      <formula>AND($J$53=TRUE,$K$53="")</formula>
    </cfRule>
  </conditionalFormatting>
  <conditionalFormatting sqref="K54">
    <cfRule type="expression" dxfId="250" priority="260">
      <formula>AND($J$54=TRUE,$K$54="")</formula>
    </cfRule>
  </conditionalFormatting>
  <conditionalFormatting sqref="K55">
    <cfRule type="expression" dxfId="249" priority="259">
      <formula>AND($J$55=TRUE,$K$55="")</formula>
    </cfRule>
  </conditionalFormatting>
  <conditionalFormatting sqref="K56">
    <cfRule type="expression" dxfId="248" priority="258">
      <formula>AND($J$56=TRUE,$K$56="")</formula>
    </cfRule>
  </conditionalFormatting>
  <conditionalFormatting sqref="K57">
    <cfRule type="expression" dxfId="247" priority="257">
      <formula>AND($J$57=TRUE,$K$57="")</formula>
    </cfRule>
  </conditionalFormatting>
  <conditionalFormatting sqref="K58">
    <cfRule type="expression" dxfId="246" priority="256">
      <formula>AND($J$58=TRUE,$K$58="")</formula>
    </cfRule>
  </conditionalFormatting>
  <conditionalFormatting sqref="K61">
    <cfRule type="expression" dxfId="245" priority="253">
      <formula>AND($J$61=TRUE,$K$61="")</formula>
    </cfRule>
  </conditionalFormatting>
  <conditionalFormatting sqref="K62">
    <cfRule type="expression" dxfId="244" priority="252">
      <formula>AND($J$62=TRUE,$K$62="")</formula>
    </cfRule>
  </conditionalFormatting>
  <conditionalFormatting sqref="K63">
    <cfRule type="expression" dxfId="243" priority="251">
      <formula>AND($J$63=TRUE,$K$63="")</formula>
    </cfRule>
  </conditionalFormatting>
  <conditionalFormatting sqref="K64">
    <cfRule type="expression" dxfId="242" priority="250">
      <formula>AND($J$64=TRUE,$K$64="")</formula>
    </cfRule>
  </conditionalFormatting>
  <conditionalFormatting sqref="K65">
    <cfRule type="expression" dxfId="241" priority="249">
      <formula>AND($J$65=TRUE,$K$65="")</formula>
    </cfRule>
  </conditionalFormatting>
  <conditionalFormatting sqref="K66">
    <cfRule type="expression" dxfId="240" priority="248">
      <formula>AND($J$66=TRUE,$K$66="")</formula>
    </cfRule>
  </conditionalFormatting>
  <conditionalFormatting sqref="K67">
    <cfRule type="expression" dxfId="239" priority="247">
      <formula>AND($J$67=TRUE,$K$67="")</formula>
    </cfRule>
  </conditionalFormatting>
  <conditionalFormatting sqref="K68">
    <cfRule type="expression" dxfId="238" priority="246">
      <formula>AND($J$68=TRUE,$K$68="")</formula>
    </cfRule>
  </conditionalFormatting>
  <conditionalFormatting sqref="K69">
    <cfRule type="expression" dxfId="237" priority="245">
      <formula>AND($J$69=TRUE,$K$69="")</formula>
    </cfRule>
  </conditionalFormatting>
  <conditionalFormatting sqref="K70">
    <cfRule type="expression" dxfId="236" priority="244">
      <formula>AND($J$70=TRUE,$K$70="")</formula>
    </cfRule>
  </conditionalFormatting>
  <conditionalFormatting sqref="K71">
    <cfRule type="expression" dxfId="235" priority="243">
      <formula>AND($J$71=TRUE,$K$71="")</formula>
    </cfRule>
  </conditionalFormatting>
  <conditionalFormatting sqref="K72">
    <cfRule type="expression" dxfId="234" priority="242">
      <formula>AND($J$72=TRUE,$K$72="")</formula>
    </cfRule>
  </conditionalFormatting>
  <conditionalFormatting sqref="K73">
    <cfRule type="expression" dxfId="233" priority="241">
      <formula>AND($J$73=TRUE,$K$73="")</formula>
    </cfRule>
  </conditionalFormatting>
  <conditionalFormatting sqref="K74">
    <cfRule type="expression" dxfId="232" priority="240">
      <formula>AND($J$74=TRUE,$K$74="")</formula>
    </cfRule>
  </conditionalFormatting>
  <conditionalFormatting sqref="K75:K76">
    <cfRule type="expression" dxfId="231" priority="239">
      <formula>AND($J$75=TRUE,$K$75="")</formula>
    </cfRule>
  </conditionalFormatting>
  <conditionalFormatting sqref="K76">
    <cfRule type="expression" dxfId="230" priority="238">
      <formula>AND($J$76=TRUE,$K$76="")</formula>
    </cfRule>
  </conditionalFormatting>
  <conditionalFormatting sqref="K77">
    <cfRule type="expression" dxfId="229" priority="237">
      <formula>AND($J$77=TRUE,$K$77="")</formula>
    </cfRule>
  </conditionalFormatting>
  <conditionalFormatting sqref="K78">
    <cfRule type="expression" dxfId="228" priority="236">
      <formula>AND($J$78=TRUE,$K$78="")</formula>
    </cfRule>
  </conditionalFormatting>
  <conditionalFormatting sqref="K79">
    <cfRule type="expression" dxfId="227" priority="235">
      <formula>AND($J$79=TRUE,$K$79="")</formula>
    </cfRule>
  </conditionalFormatting>
  <conditionalFormatting sqref="K80">
    <cfRule type="expression" dxfId="226" priority="234">
      <formula>AND($J$80=TRUE,$K$80="")</formula>
    </cfRule>
  </conditionalFormatting>
  <conditionalFormatting sqref="K81">
    <cfRule type="expression" dxfId="225" priority="233">
      <formula>AND($J$81=TRUE,$K$81="")</formula>
    </cfRule>
  </conditionalFormatting>
  <conditionalFormatting sqref="K82">
    <cfRule type="expression" dxfId="224" priority="232">
      <formula>AND($J$82=TRUE,$K$82="")</formula>
    </cfRule>
  </conditionalFormatting>
  <conditionalFormatting sqref="K83">
    <cfRule type="expression" dxfId="223" priority="231">
      <formula>AND($J$83=TRUE,$K$83="")</formula>
    </cfRule>
  </conditionalFormatting>
  <conditionalFormatting sqref="K84">
    <cfRule type="expression" dxfId="222" priority="230">
      <formula>AND($J$84=TRUE,$K$84="")</formula>
    </cfRule>
  </conditionalFormatting>
  <conditionalFormatting sqref="K85">
    <cfRule type="expression" dxfId="221" priority="229">
      <formula>AND($J$85=TRUE,$K$85="")</formula>
    </cfRule>
  </conditionalFormatting>
  <conditionalFormatting sqref="K86">
    <cfRule type="expression" dxfId="220" priority="228">
      <formula>AND($J$86=TRUE,$K$86="")</formula>
    </cfRule>
  </conditionalFormatting>
  <conditionalFormatting sqref="K87">
    <cfRule type="expression" dxfId="219" priority="227">
      <formula>AND($J$87=TRUE,$K$87="")</formula>
    </cfRule>
  </conditionalFormatting>
  <conditionalFormatting sqref="K88">
    <cfRule type="expression" dxfId="218" priority="226">
      <formula>AND($J$88=TRUE,$K$88="")</formula>
    </cfRule>
  </conditionalFormatting>
  <conditionalFormatting sqref="K89:K90">
    <cfRule type="expression" dxfId="217" priority="225">
      <formula>AND($J$89=TRUE,$K$89="")</formula>
    </cfRule>
  </conditionalFormatting>
  <conditionalFormatting sqref="K89:K90">
    <cfRule type="expression" dxfId="216" priority="224">
      <formula>AND($J$90=TRUE,$K$90="")</formula>
    </cfRule>
  </conditionalFormatting>
  <conditionalFormatting sqref="K92">
    <cfRule type="expression" dxfId="215" priority="220">
      <formula>AND($J$92=TRUE,$K$92="")</formula>
    </cfRule>
  </conditionalFormatting>
  <conditionalFormatting sqref="K93">
    <cfRule type="expression" dxfId="214" priority="219">
      <formula>AND($J$93=TRUE,$K$93="")</formula>
    </cfRule>
  </conditionalFormatting>
  <conditionalFormatting sqref="K94">
    <cfRule type="expression" dxfId="213" priority="218">
      <formula>AND($J$94=TRUE,$K$94="")</formula>
    </cfRule>
  </conditionalFormatting>
  <conditionalFormatting sqref="K95">
    <cfRule type="expression" dxfId="212" priority="217">
      <formula>AND($J$95=TRUE,$K$95="")</formula>
    </cfRule>
  </conditionalFormatting>
  <conditionalFormatting sqref="K96">
    <cfRule type="expression" dxfId="211" priority="216">
      <formula>AND($J$96=TRUE,$K$96="")</formula>
    </cfRule>
  </conditionalFormatting>
  <conditionalFormatting sqref="K97">
    <cfRule type="expression" dxfId="210" priority="215">
      <formula>AND($J$97=TRUE,$K$97="")</formula>
    </cfRule>
  </conditionalFormatting>
  <conditionalFormatting sqref="K98">
    <cfRule type="expression" dxfId="209" priority="214">
      <formula>AND($J$98=TRUE,$K$98="")</formula>
    </cfRule>
  </conditionalFormatting>
  <conditionalFormatting sqref="K99">
    <cfRule type="expression" dxfId="208" priority="213">
      <formula>AND($J$99=TRUE,$K$99="")</formula>
    </cfRule>
  </conditionalFormatting>
  <conditionalFormatting sqref="K100">
    <cfRule type="expression" dxfId="207" priority="212">
      <formula>AND($J$100=TRUE,$K$100="")</formula>
    </cfRule>
  </conditionalFormatting>
  <conditionalFormatting sqref="K101">
    <cfRule type="expression" dxfId="206" priority="211">
      <formula>AND($J$101=TRUE,$K$101="")</formula>
    </cfRule>
  </conditionalFormatting>
  <conditionalFormatting sqref="K102">
    <cfRule type="expression" dxfId="205" priority="210">
      <formula>AND($J$102=TRUE,$K$102="")</formula>
    </cfRule>
  </conditionalFormatting>
  <conditionalFormatting sqref="K103">
    <cfRule type="expression" dxfId="204" priority="209">
      <formula>AND($J$103=TRUE,$K$103="")</formula>
    </cfRule>
  </conditionalFormatting>
  <conditionalFormatting sqref="K104">
    <cfRule type="expression" dxfId="203" priority="208">
      <formula>AND($J$104=TRUE,$K$104="")</formula>
    </cfRule>
  </conditionalFormatting>
  <conditionalFormatting sqref="K105">
    <cfRule type="expression" dxfId="202" priority="207">
      <formula>AND($J$105=TRUE,$K$105="")</formula>
    </cfRule>
  </conditionalFormatting>
  <conditionalFormatting sqref="K106">
    <cfRule type="expression" dxfId="201" priority="206">
      <formula>AND($J$106=TRUE,$K$106="")</formula>
    </cfRule>
  </conditionalFormatting>
  <conditionalFormatting sqref="K107">
    <cfRule type="expression" dxfId="200" priority="205">
      <formula>AND($J$107=TRUE,$K$107="")</formula>
    </cfRule>
  </conditionalFormatting>
  <conditionalFormatting sqref="K108">
    <cfRule type="expression" dxfId="199" priority="204">
      <formula>AND($J$108=TRUE,$K$108="")</formula>
    </cfRule>
  </conditionalFormatting>
  <conditionalFormatting sqref="K109">
    <cfRule type="expression" dxfId="198" priority="203">
      <formula>AND($J$109=TRUE,$K$109="")</formula>
    </cfRule>
  </conditionalFormatting>
  <conditionalFormatting sqref="K110">
    <cfRule type="expression" dxfId="197" priority="202">
      <formula>AND($J$110=TRUE,$K$110="")</formula>
    </cfRule>
  </conditionalFormatting>
  <conditionalFormatting sqref="K111">
    <cfRule type="expression" dxfId="196" priority="201">
      <formula>AND($J$111=TRUE,$K$111="")</formula>
    </cfRule>
  </conditionalFormatting>
  <conditionalFormatting sqref="K112">
    <cfRule type="expression" dxfId="195" priority="200">
      <formula>AND($J$112=TRUE,$K$112="")</formula>
    </cfRule>
  </conditionalFormatting>
  <conditionalFormatting sqref="K114">
    <cfRule type="expression" dxfId="194" priority="199">
      <formula>AND($J$114=TRUE,$K$114="")</formula>
    </cfRule>
  </conditionalFormatting>
  <conditionalFormatting sqref="K115">
    <cfRule type="expression" dxfId="193" priority="198">
      <formula>AND($J$115=TRUE,$K$115="")</formula>
    </cfRule>
  </conditionalFormatting>
  <conditionalFormatting sqref="K116">
    <cfRule type="expression" dxfId="192" priority="197">
      <formula>AND($J$116=TRUE,$K$116="")</formula>
    </cfRule>
  </conditionalFormatting>
  <conditionalFormatting sqref="K117">
    <cfRule type="expression" dxfId="191" priority="196">
      <formula>AND($J$117=TRUE,$K$117="")</formula>
    </cfRule>
  </conditionalFormatting>
  <conditionalFormatting sqref="K119">
    <cfRule type="expression" dxfId="190" priority="194">
      <formula>AND($J$119=TRUE,$K$119="")</formula>
    </cfRule>
  </conditionalFormatting>
  <conditionalFormatting sqref="K120">
    <cfRule type="expression" dxfId="189" priority="192">
      <formula>AND($J$120=TRUE,$K$120="")</formula>
    </cfRule>
    <cfRule type="expression" dxfId="188" priority="193">
      <formula>AND($J$120=TRUE,$K$120="")</formula>
    </cfRule>
  </conditionalFormatting>
  <conditionalFormatting sqref="K121">
    <cfRule type="expression" dxfId="187" priority="191">
      <formula>AND($J$121=TRUE,$K$121="")</formula>
    </cfRule>
  </conditionalFormatting>
  <conditionalFormatting sqref="K122">
    <cfRule type="expression" dxfId="186" priority="190">
      <formula>AND($J$122=TRUE,$K$122="")</formula>
    </cfRule>
  </conditionalFormatting>
  <conditionalFormatting sqref="K123">
    <cfRule type="expression" dxfId="185" priority="189">
      <formula>AND($J$123=TRUE,$K$123="")</formula>
    </cfRule>
  </conditionalFormatting>
  <conditionalFormatting sqref="K124">
    <cfRule type="expression" dxfId="184" priority="188">
      <formula>AND($J$124=TRUE,$K$124="")</formula>
    </cfRule>
  </conditionalFormatting>
  <conditionalFormatting sqref="K126">
    <cfRule type="expression" dxfId="183" priority="186">
      <formula>AND($J$126=TRUE,$K$126="")</formula>
    </cfRule>
  </conditionalFormatting>
  <conditionalFormatting sqref="K127">
    <cfRule type="expression" dxfId="182" priority="185">
      <formula>AND($J$127=TRUE,$K$127="")</formula>
    </cfRule>
  </conditionalFormatting>
  <conditionalFormatting sqref="K129">
    <cfRule type="expression" dxfId="181" priority="183">
      <formula>AND($J$129=TRUE,$K$129="")</formula>
    </cfRule>
  </conditionalFormatting>
  <conditionalFormatting sqref="K130">
    <cfRule type="expression" dxfId="180" priority="182">
      <formula>AND($J$130=TRUE,$K$130="")</formula>
    </cfRule>
  </conditionalFormatting>
  <conditionalFormatting sqref="K131">
    <cfRule type="expression" dxfId="179" priority="181">
      <formula>AND($J$131=TRUE,$K$131="")</formula>
    </cfRule>
  </conditionalFormatting>
  <conditionalFormatting sqref="K132">
    <cfRule type="expression" dxfId="178" priority="180">
      <formula>AND($J$132=TRUE,$K$132="")</formula>
    </cfRule>
  </conditionalFormatting>
  <conditionalFormatting sqref="K133">
    <cfRule type="expression" dxfId="177" priority="179">
      <formula>AND($J$133=TRUE,$K$133="")</formula>
    </cfRule>
  </conditionalFormatting>
  <conditionalFormatting sqref="K134">
    <cfRule type="expression" dxfId="176" priority="178">
      <formula>AND($J$134=TRUE,$K$134="")</formula>
    </cfRule>
  </conditionalFormatting>
  <conditionalFormatting sqref="K135">
    <cfRule type="expression" dxfId="175" priority="177">
      <formula>AND($J$135=TRUE,$K$135="")</formula>
    </cfRule>
  </conditionalFormatting>
  <conditionalFormatting sqref="K136">
    <cfRule type="expression" dxfId="174" priority="175">
      <formula>AND($J$136=TRUE,$K$136="")</formula>
    </cfRule>
  </conditionalFormatting>
  <conditionalFormatting sqref="K137">
    <cfRule type="expression" dxfId="173" priority="174">
      <formula>AND($J$137=TRUE,$K$137="")</formula>
    </cfRule>
  </conditionalFormatting>
  <conditionalFormatting sqref="K138">
    <cfRule type="expression" dxfId="172" priority="173">
      <formula>AND($J$138=TRUE,$K$138="")</formula>
    </cfRule>
  </conditionalFormatting>
  <conditionalFormatting sqref="K140">
    <cfRule type="expression" dxfId="171" priority="172">
      <formula>AND($J$140=TRUE,$K$140="")</formula>
    </cfRule>
  </conditionalFormatting>
  <conditionalFormatting sqref="K140:K141">
    <cfRule type="expression" dxfId="170" priority="171">
      <formula>AND($J$141=TRUE,$K$141="")</formula>
    </cfRule>
  </conditionalFormatting>
  <conditionalFormatting sqref="K142">
    <cfRule type="expression" dxfId="169" priority="170">
      <formula>AND($J$142=TRUE,$K$142="")</formula>
    </cfRule>
  </conditionalFormatting>
  <conditionalFormatting sqref="K143">
    <cfRule type="expression" dxfId="168" priority="169">
      <formula>AND($J$143=TRUE,$K$143="")</formula>
    </cfRule>
  </conditionalFormatting>
  <conditionalFormatting sqref="K144">
    <cfRule type="expression" dxfId="167" priority="168">
      <formula>AND($J$144=TRUE,$K$144="")</formula>
    </cfRule>
  </conditionalFormatting>
  <conditionalFormatting sqref="K145">
    <cfRule type="expression" dxfId="166" priority="165">
      <formula>AND($J$145=TRUE,$K$145="")</formula>
    </cfRule>
  </conditionalFormatting>
  <conditionalFormatting sqref="K146">
    <cfRule type="expression" dxfId="165" priority="164">
      <formula>AND($J$146=TRUE,$K$146="")</formula>
    </cfRule>
  </conditionalFormatting>
  <conditionalFormatting sqref="K147">
    <cfRule type="expression" dxfId="164" priority="163">
      <formula>AND($J$147=TRUE,$K$147="")</formula>
    </cfRule>
  </conditionalFormatting>
  <conditionalFormatting sqref="K148">
    <cfRule type="expression" dxfId="163" priority="162">
      <formula>AND($J$148=TRUE,$K$148="")</formula>
    </cfRule>
  </conditionalFormatting>
  <conditionalFormatting sqref="K149">
    <cfRule type="expression" dxfId="162" priority="161">
      <formula>AND($J$149=TRUE,$K$149="")</formula>
    </cfRule>
  </conditionalFormatting>
  <conditionalFormatting sqref="K150">
    <cfRule type="expression" dxfId="161" priority="160">
      <formula>AND($J$150=TRUE,$K$150="")</formula>
    </cfRule>
  </conditionalFormatting>
  <conditionalFormatting sqref="K151">
    <cfRule type="expression" dxfId="160" priority="159">
      <formula>AND($J$151=TRUE,$K$151="")</formula>
    </cfRule>
  </conditionalFormatting>
  <conditionalFormatting sqref="K152">
    <cfRule type="expression" dxfId="159" priority="158">
      <formula>AND($J$152=TRUE,$K$152="")</formula>
    </cfRule>
  </conditionalFormatting>
  <conditionalFormatting sqref="K153">
    <cfRule type="expression" dxfId="158" priority="157">
      <formula>AND($J$153=TRUE,$K$153="")</formula>
    </cfRule>
  </conditionalFormatting>
  <conditionalFormatting sqref="K154">
    <cfRule type="expression" dxfId="157" priority="156">
      <formula>AND($J$154=TRUE,$K$154="")</formula>
    </cfRule>
  </conditionalFormatting>
  <conditionalFormatting sqref="K156">
    <cfRule type="expression" dxfId="156" priority="155">
      <formula>AND($J$156=TRUE,$K$156="")</formula>
    </cfRule>
  </conditionalFormatting>
  <conditionalFormatting sqref="K157">
    <cfRule type="expression" dxfId="155" priority="154">
      <formula>AND($J$157=TRUE,$K$157="")</formula>
    </cfRule>
  </conditionalFormatting>
  <conditionalFormatting sqref="K158">
    <cfRule type="expression" dxfId="154" priority="153">
      <formula>AND($J$158=TRUE,$K$158="")</formula>
    </cfRule>
  </conditionalFormatting>
  <conditionalFormatting sqref="K159">
    <cfRule type="expression" dxfId="153" priority="152">
      <formula>AND($J$159=TRUE,$K$159="")</formula>
    </cfRule>
  </conditionalFormatting>
  <conditionalFormatting sqref="K160">
    <cfRule type="expression" dxfId="152" priority="151">
      <formula>AND($J$160=TRUE,$K$160="")</formula>
    </cfRule>
  </conditionalFormatting>
  <conditionalFormatting sqref="K164">
    <cfRule type="expression" dxfId="151" priority="150">
      <formula>AND($J$164=TRUE,$K$164="")</formula>
    </cfRule>
  </conditionalFormatting>
  <conditionalFormatting sqref="K165">
    <cfRule type="expression" dxfId="150" priority="149">
      <formula>AND($J$165=TRUE,$K$165="")</formula>
    </cfRule>
  </conditionalFormatting>
  <conditionalFormatting sqref="K166">
    <cfRule type="expression" dxfId="149" priority="148">
      <formula>AND($J$166=TRUE,$K$166="")</formula>
    </cfRule>
  </conditionalFormatting>
  <conditionalFormatting sqref="K167">
    <cfRule type="expression" dxfId="148" priority="147">
      <formula>AND($J$167=TRUE,$K$167="")</formula>
    </cfRule>
  </conditionalFormatting>
  <conditionalFormatting sqref="K168">
    <cfRule type="expression" dxfId="147" priority="146">
      <formula>AND($J$168=TRUE,$K$168="")</formula>
    </cfRule>
  </conditionalFormatting>
  <conditionalFormatting sqref="K172">
    <cfRule type="expression" dxfId="146" priority="145">
      <formula>AND($J$172=TRUE,$K$172="")</formula>
    </cfRule>
  </conditionalFormatting>
  <conditionalFormatting sqref="K172:K173">
    <cfRule type="expression" dxfId="145" priority="144">
      <formula>AND($J$173=TRUE,$K$173="")</formula>
    </cfRule>
  </conditionalFormatting>
  <conditionalFormatting sqref="K174">
    <cfRule type="expression" dxfId="144" priority="143">
      <formula>AND($J$174=TRUE,$K$174="")</formula>
    </cfRule>
  </conditionalFormatting>
  <conditionalFormatting sqref="K175">
    <cfRule type="expression" dxfId="143" priority="142">
      <formula>AND($J$175=TRUE,$K$175="")</formula>
    </cfRule>
  </conditionalFormatting>
  <conditionalFormatting sqref="K176">
    <cfRule type="expression" dxfId="142" priority="141">
      <formula>AND($J$176=TRUE,$K$176="")</formula>
    </cfRule>
  </conditionalFormatting>
  <conditionalFormatting sqref="K179">
    <cfRule type="expression" dxfId="141" priority="138">
      <formula>AND($J$179=TRUE,$K$179="")</formula>
    </cfRule>
  </conditionalFormatting>
  <conditionalFormatting sqref="K180">
    <cfRule type="expression" dxfId="140" priority="137">
      <formula>AND($J$180=TRUE,$K$180="")</formula>
    </cfRule>
  </conditionalFormatting>
  <conditionalFormatting sqref="K181">
    <cfRule type="expression" dxfId="139" priority="136">
      <formula>AND($J$181=TRUE,$K$181="")</formula>
    </cfRule>
  </conditionalFormatting>
  <conditionalFormatting sqref="K182">
    <cfRule type="expression" dxfId="138" priority="135">
      <formula>AND($J$182=TRUE,$K$182="")</formula>
    </cfRule>
  </conditionalFormatting>
  <conditionalFormatting sqref="K183">
    <cfRule type="expression" dxfId="137" priority="134">
      <formula>AND($J$183=TRUE,$K$183="")</formula>
    </cfRule>
  </conditionalFormatting>
  <conditionalFormatting sqref="K184">
    <cfRule type="expression" dxfId="136" priority="133">
      <formula>AND($J$184=TRUE,$K$184="")</formula>
    </cfRule>
  </conditionalFormatting>
  <conditionalFormatting sqref="K185">
    <cfRule type="expression" dxfId="135" priority="132">
      <formula>AND($J$185=TRUE,$K$185="")</formula>
    </cfRule>
  </conditionalFormatting>
  <conditionalFormatting sqref="K47:K48">
    <cfRule type="expression" dxfId="134" priority="121">
      <formula>AND($J$47&lt;&gt;"",$K$47="")</formula>
    </cfRule>
  </conditionalFormatting>
  <conditionalFormatting sqref="K48">
    <cfRule type="expression" dxfId="133" priority="120">
      <formula>AND($J$48&lt;&gt;"",$K$48="")</formula>
    </cfRule>
  </conditionalFormatting>
  <conditionalFormatting sqref="K49">
    <cfRule type="expression" dxfId="132" priority="118">
      <formula>AND($J$49&lt;&gt;"",$K$49="")</formula>
    </cfRule>
    <cfRule type="expression" dxfId="131" priority="119">
      <formula>AND($J$49&lt;&gt;"",$K$49="")</formula>
    </cfRule>
  </conditionalFormatting>
  <conditionalFormatting sqref="K50">
    <cfRule type="expression" dxfId="130" priority="117">
      <formula>AND($J$50&lt;&gt;"",$K$50="")</formula>
    </cfRule>
  </conditionalFormatting>
  <conditionalFormatting sqref="K51">
    <cfRule type="expression" dxfId="129" priority="116">
      <formula>AND($J$51&lt;&gt;"",$K$51="")</formula>
    </cfRule>
  </conditionalFormatting>
  <conditionalFormatting sqref="K91">
    <cfRule type="expression" dxfId="128" priority="115">
      <formula>AND($J$91&lt;&gt;"",$K$91="")</formula>
    </cfRule>
  </conditionalFormatting>
  <conditionalFormatting sqref="K113">
    <cfRule type="expression" dxfId="127" priority="114">
      <formula>AND($J$113&lt;&gt;"",$K$113="")</formula>
    </cfRule>
  </conditionalFormatting>
  <conditionalFormatting sqref="K139">
    <cfRule type="expression" dxfId="126" priority="112">
      <formula>AND($J$139&lt;&gt;"",$K$139="")</formula>
    </cfRule>
    <cfRule type="expression" dxfId="125" priority="113">
      <formula>AND($J$139&lt;&gt;"",$K$139="")</formula>
    </cfRule>
  </conditionalFormatting>
  <conditionalFormatting sqref="K155">
    <cfRule type="expression" dxfId="124" priority="111">
      <formula>AND($J$155&lt;&gt;"",$K$155="")</formula>
    </cfRule>
  </conditionalFormatting>
  <conditionalFormatting sqref="K161">
    <cfRule type="expression" dxfId="123" priority="109">
      <formula>AND($J$161&lt;&gt;"",$K$161="")</formula>
    </cfRule>
    <cfRule type="expression" dxfId="122" priority="110">
      <formula>AND($J$161&lt;&gt;"",$K$161="")</formula>
    </cfRule>
  </conditionalFormatting>
  <conditionalFormatting sqref="K162">
    <cfRule type="expression" dxfId="121" priority="108">
      <formula>AND($J$162&lt;&gt;"",$K$162="")</formula>
    </cfRule>
  </conditionalFormatting>
  <conditionalFormatting sqref="K163">
    <cfRule type="expression" dxfId="120" priority="107">
      <formula>AND($J$163&lt;&gt;"",$K$163="")</formula>
    </cfRule>
  </conditionalFormatting>
  <conditionalFormatting sqref="K169">
    <cfRule type="expression" dxfId="119" priority="105">
      <formula>AND($J$169&lt;&gt;"",$K$169="")</formula>
    </cfRule>
  </conditionalFormatting>
  <conditionalFormatting sqref="K170">
    <cfRule type="expression" dxfId="118" priority="104">
      <formula>AND($J$170&lt;&gt;"",$K$170="")</formula>
    </cfRule>
  </conditionalFormatting>
  <conditionalFormatting sqref="K171">
    <cfRule type="expression" dxfId="117" priority="103">
      <formula>AND($J$171&lt;&gt;"",$K$171="")</formula>
    </cfRule>
  </conditionalFormatting>
  <conditionalFormatting sqref="A161:L163">
    <cfRule type="expression" dxfId="116" priority="102">
      <formula>$J$160=TRUE</formula>
    </cfRule>
  </conditionalFormatting>
  <conditionalFormatting sqref="A169:L171">
    <cfRule type="expression" dxfId="115" priority="101">
      <formula>$J$168=TRUE</formula>
    </cfRule>
  </conditionalFormatting>
  <conditionalFormatting sqref="A198:L198">
    <cfRule type="expression" dxfId="114" priority="90">
      <formula>$J$198&lt;&gt;""</formula>
    </cfRule>
  </conditionalFormatting>
  <conditionalFormatting sqref="A197:J197 L197">
    <cfRule type="expression" dxfId="113" priority="72">
      <formula>OR($J$192=TRUE,$J$193=TRUE,$J$194=TRUE,$J$196=TRUE)</formula>
    </cfRule>
    <cfRule type="expression" dxfId="112" priority="89">
      <formula>$J$197&lt;&gt;""</formula>
    </cfRule>
  </conditionalFormatting>
  <conditionalFormatting sqref="A192:L196">
    <cfRule type="expression" dxfId="111" priority="87">
      <formula>OR($J$192=TRUE,$J$193=TRUE,$J$194=TRUE,$J$195=TRUE,$J$196=TRUE)</formula>
    </cfRule>
  </conditionalFormatting>
  <conditionalFormatting sqref="A191:L191">
    <cfRule type="expression" dxfId="110" priority="73">
      <formula>OR($J$186=TRUE,$J$187=TRUE,$J$188=TRUE,$J$190=TRUE)</formula>
    </cfRule>
    <cfRule type="expression" dxfId="109" priority="86">
      <formula>$J$191&lt;&gt;""</formula>
    </cfRule>
  </conditionalFormatting>
  <conditionalFormatting sqref="A186:L190">
    <cfRule type="expression" dxfId="108" priority="85">
      <formula>OR($J$186=TRUE,$J$187=TRUE,$J$188=TRUE,$J$189=TRUE,$J$190=TRUE)</formula>
    </cfRule>
  </conditionalFormatting>
  <conditionalFormatting sqref="K186">
    <cfRule type="expression" dxfId="107" priority="84">
      <formula>AND($J$186=TRUE,$K$186="")</formula>
    </cfRule>
  </conditionalFormatting>
  <conditionalFormatting sqref="K187">
    <cfRule type="expression" dxfId="106" priority="83">
      <formula>AND($J$187=TRUE,$K$187="")</formula>
    </cfRule>
  </conditionalFormatting>
  <conditionalFormatting sqref="K188">
    <cfRule type="expression" dxfId="105" priority="82">
      <formula>AND($J$188=TRUE,$K$188="")</formula>
    </cfRule>
  </conditionalFormatting>
  <conditionalFormatting sqref="K189">
    <cfRule type="expression" dxfId="104" priority="81">
      <formula>AND($J$189=TRUE,$K$189="")</formula>
    </cfRule>
  </conditionalFormatting>
  <conditionalFormatting sqref="K190">
    <cfRule type="expression" dxfId="103" priority="80">
      <formula>AND($J$190=TRUE,$K$190="")</formula>
    </cfRule>
  </conditionalFormatting>
  <conditionalFormatting sqref="K191">
    <cfRule type="expression" dxfId="102" priority="79">
      <formula>AND($J$191&lt;&gt;"",$K$191="")</formula>
    </cfRule>
  </conditionalFormatting>
  <conditionalFormatting sqref="K192">
    <cfRule type="expression" dxfId="101" priority="78">
      <formula>AND($J$192=TRUE,$K$192="")</formula>
    </cfRule>
  </conditionalFormatting>
  <conditionalFormatting sqref="K193">
    <cfRule type="expression" dxfId="100" priority="77">
      <formula>AND($J$193=TRUE,$K$193="")</formula>
    </cfRule>
  </conditionalFormatting>
  <conditionalFormatting sqref="K194">
    <cfRule type="expression" dxfId="99" priority="76">
      <formula>AND($J$194=TRUE,$K$194="")</formula>
    </cfRule>
  </conditionalFormatting>
  <conditionalFormatting sqref="K195">
    <cfRule type="expression" dxfId="98" priority="75">
      <formula>AND($J$195=TRUE,$K$195="")</formula>
    </cfRule>
  </conditionalFormatting>
  <conditionalFormatting sqref="K196">
    <cfRule type="expression" dxfId="97" priority="74">
      <formula>AND($J$196=TRUE,$K$196="")</formula>
    </cfRule>
  </conditionalFormatting>
  <conditionalFormatting sqref="L13">
    <cfRule type="expression" dxfId="96" priority="71">
      <formula>OR($J$10=TRUE,$J$11=TRUE,$J$12=TRUE,$J$13=TRUE,$J$14=TRUE)</formula>
    </cfRule>
  </conditionalFormatting>
  <conditionalFormatting sqref="L18">
    <cfRule type="expression" dxfId="95" priority="70">
      <formula>OR($J$15=TRUE,$J$16=TRUE,$J$17=TRUE,$J$18=TRUE,$J$19=TRUE)</formula>
    </cfRule>
  </conditionalFormatting>
  <conditionalFormatting sqref="L23">
    <cfRule type="expression" dxfId="94" priority="68">
      <formula>OR($J$10=TRUE,$J$14=TRUE)</formula>
    </cfRule>
    <cfRule type="expression" dxfId="93" priority="69">
      <formula>OR($J$20=TRUE,$J$21=TRUE,$J$22=TRUE,$J$23=TRUE,$J$24=TRUE)</formula>
    </cfRule>
  </conditionalFormatting>
  <conditionalFormatting sqref="L28">
    <cfRule type="expression" dxfId="92" priority="66">
      <formula>OR($J$15=TRUE,$J$19=TRUE)</formula>
    </cfRule>
    <cfRule type="expression" dxfId="91" priority="67">
      <formula>OR($J$25=TRUE,$J$26=TRUE,$J$27=TRUE,$J$28=TRUE,$J$29=TRUE)</formula>
    </cfRule>
  </conditionalFormatting>
  <conditionalFormatting sqref="L33">
    <cfRule type="expression" dxfId="90" priority="65">
      <formula>OR($J$30=TRUE,$J$31=TRUE,$J$32=TRUE,$J$33=TRUE)</formula>
    </cfRule>
  </conditionalFormatting>
  <conditionalFormatting sqref="L33">
    <cfRule type="expression" dxfId="89" priority="64">
      <formula>OR($J$2=TRUE,$J$9=TRUE)</formula>
    </cfRule>
  </conditionalFormatting>
  <conditionalFormatting sqref="L38">
    <cfRule type="expression" dxfId="88" priority="63">
      <formula>OR($J$38=TRUE,$J$39=TRUE,$J$40=TRUE,$J$41=TRUE,$J$42=TRUE)</formula>
    </cfRule>
  </conditionalFormatting>
  <conditionalFormatting sqref="K38">
    <cfRule type="expression" dxfId="87" priority="62">
      <formula>OR($J$38=TRUE,$J$39=TRUE,$J$40=TRUE,$J$41=TRUE,$J$42=TRUE)</formula>
    </cfRule>
  </conditionalFormatting>
  <conditionalFormatting sqref="K38">
    <cfRule type="expression" dxfId="86" priority="61">
      <formula>AND($J$38=TRUE,$K$38="")</formula>
    </cfRule>
  </conditionalFormatting>
  <conditionalFormatting sqref="K52">
    <cfRule type="expression" dxfId="85" priority="60">
      <formula>OR($J$52=TRUE,$J$53=TRUE,$J$54=TRUE)</formula>
    </cfRule>
  </conditionalFormatting>
  <conditionalFormatting sqref="K52">
    <cfRule type="expression" dxfId="84" priority="59">
      <formula>OR($J$2=TRUE,$J$9=TRUE)</formula>
    </cfRule>
  </conditionalFormatting>
  <conditionalFormatting sqref="K52">
    <cfRule type="expression" dxfId="83" priority="58">
      <formula>AND($J$52=TRUE,$K$52="")</formula>
    </cfRule>
  </conditionalFormatting>
  <conditionalFormatting sqref="L52">
    <cfRule type="expression" dxfId="82" priority="57">
      <formula>OR($J$52=TRUE,$J$53=TRUE,$J$54=TRUE)</formula>
    </cfRule>
  </conditionalFormatting>
  <conditionalFormatting sqref="L52">
    <cfRule type="expression" dxfId="81" priority="56">
      <formula>OR($J$2=TRUE,$J$9=TRUE)</formula>
    </cfRule>
  </conditionalFormatting>
  <conditionalFormatting sqref="L59">
    <cfRule type="expression" dxfId="80" priority="52">
      <formula>OR($J$55=TRUE,$J$56=TRUE,$J$57=TRUE,$J$58=TRUE,$J$59=TRUE)</formula>
    </cfRule>
  </conditionalFormatting>
  <conditionalFormatting sqref="L59">
    <cfRule type="expression" dxfId="79" priority="51">
      <formula>OR($J$2=TRUE,$J$9=TRUE)</formula>
    </cfRule>
  </conditionalFormatting>
  <conditionalFormatting sqref="L63">
    <cfRule type="expression" dxfId="78" priority="48">
      <formula>OR($J$55=TRUE,$J$56=TRUE)</formula>
    </cfRule>
    <cfRule type="expression" dxfId="77" priority="50">
      <formula>OR($J$60=TRUE,$J$61=TRUE,$J$62=TRUE,$J$63=TRUE)</formula>
    </cfRule>
  </conditionalFormatting>
  <conditionalFormatting sqref="L63">
    <cfRule type="expression" dxfId="76" priority="49">
      <formula>OR($J$2=TRUE,$J$9=TRUE)</formula>
    </cfRule>
  </conditionalFormatting>
  <conditionalFormatting sqref="L69">
    <cfRule type="expression" dxfId="75" priority="47">
      <formula>OR($J$67=TRUE,$J$68=TRUE,$J$69=TRUE)</formula>
    </cfRule>
  </conditionalFormatting>
  <conditionalFormatting sqref="L69">
    <cfRule type="expression" dxfId="74" priority="46">
      <formula>OR($J$2=TRUE,$J$9=TRUE)</formula>
    </cfRule>
  </conditionalFormatting>
  <conditionalFormatting sqref="L70">
    <cfRule type="expression" dxfId="73" priority="45">
      <formula>OR($J$70=TRUE,$J$71=TRUE)</formula>
    </cfRule>
  </conditionalFormatting>
  <conditionalFormatting sqref="L70">
    <cfRule type="expression" dxfId="72" priority="44">
      <formula>OR($J$2=TRUE,$J$9=TRUE)</formula>
    </cfRule>
  </conditionalFormatting>
  <conditionalFormatting sqref="K28">
    <cfRule type="expression" dxfId="71" priority="43">
      <formula>OR($J$15=TRUE,$J$16=TRUE,$J$17=TRUE,$J$18=TRUE,$J$19=TRUE)</formula>
    </cfRule>
  </conditionalFormatting>
  <conditionalFormatting sqref="K28">
    <cfRule type="expression" dxfId="70" priority="42">
      <formula>AND($J$18=TRUE,$K$18="")</formula>
    </cfRule>
  </conditionalFormatting>
  <conditionalFormatting sqref="K32:K33">
    <cfRule type="expression" dxfId="69" priority="41">
      <formula>OR($J$15=TRUE,$J$16=TRUE,$J$17=TRUE,$J$18=TRUE,$J$19=TRUE)</formula>
    </cfRule>
  </conditionalFormatting>
  <conditionalFormatting sqref="K32:K33">
    <cfRule type="expression" dxfId="68" priority="40">
      <formula>AND($J$18=TRUE,$K$18="")</formula>
    </cfRule>
  </conditionalFormatting>
  <conditionalFormatting sqref="K42">
    <cfRule type="expression" dxfId="67" priority="39">
      <formula>OR($J$15=TRUE,$J$16=TRUE,$J$17=TRUE,$J$18=TRUE,$J$19=TRUE)</formula>
    </cfRule>
  </conditionalFormatting>
  <conditionalFormatting sqref="K42">
    <cfRule type="expression" dxfId="66" priority="38">
      <formula>AND($J$18=TRUE,$K$18="")</formula>
    </cfRule>
  </conditionalFormatting>
  <conditionalFormatting sqref="K46">
    <cfRule type="expression" dxfId="65" priority="37">
      <formula>OR($J$15=TRUE,$J$16=TRUE,$J$17=TRUE,$J$18=TRUE,$J$19=TRUE)</formula>
    </cfRule>
  </conditionalFormatting>
  <conditionalFormatting sqref="K46">
    <cfRule type="expression" dxfId="64" priority="36">
      <formula>AND($J$18=TRUE,$K$18="")</formula>
    </cfRule>
  </conditionalFormatting>
  <conditionalFormatting sqref="K59:K60">
    <cfRule type="expression" dxfId="63" priority="35">
      <formula>OR($J$52=TRUE,$J$53=TRUE,$J$54=TRUE)</formula>
    </cfRule>
  </conditionalFormatting>
  <conditionalFormatting sqref="K59:K60">
    <cfRule type="expression" dxfId="62" priority="34">
      <formula>OR($J$2=TRUE,$J$9=TRUE)</formula>
    </cfRule>
  </conditionalFormatting>
  <conditionalFormatting sqref="K59:K60">
    <cfRule type="expression" dxfId="61" priority="33">
      <formula>AND($J$52=TRUE,$K$52="")</formula>
    </cfRule>
  </conditionalFormatting>
  <conditionalFormatting sqref="K67">
    <cfRule type="expression" dxfId="60" priority="32">
      <formula>OR($J$64=TRUE,$J$65=TRUE,$J$66=TRUE)</formula>
    </cfRule>
  </conditionalFormatting>
  <conditionalFormatting sqref="K67">
    <cfRule type="expression" dxfId="59" priority="31">
      <formula>AND($J$64=TRUE,$K$64="")</formula>
    </cfRule>
  </conditionalFormatting>
  <conditionalFormatting sqref="K70">
    <cfRule type="expression" dxfId="58" priority="30">
      <formula>OR($J$67=TRUE,$J$68=TRUE,$J$69=TRUE)</formula>
    </cfRule>
  </conditionalFormatting>
  <conditionalFormatting sqref="K70">
    <cfRule type="expression" dxfId="57" priority="29">
      <formula>AND($J$67=TRUE,$K$67="")</formula>
    </cfRule>
  </conditionalFormatting>
  <conditionalFormatting sqref="K70">
    <cfRule type="expression" dxfId="56" priority="28">
      <formula>OR($J$64=TRUE,$J$65=TRUE,$J$66=TRUE)</formula>
    </cfRule>
  </conditionalFormatting>
  <conditionalFormatting sqref="K70">
    <cfRule type="expression" dxfId="55" priority="27">
      <formula>AND($J$64=TRUE,$K$64="")</formula>
    </cfRule>
  </conditionalFormatting>
  <conditionalFormatting sqref="K76">
    <cfRule type="expression" dxfId="54" priority="26">
      <formula>OR($J$72=TRUE,$J$73=TRUE,$J$74=TRUE,$J$75=TRUE)</formula>
    </cfRule>
  </conditionalFormatting>
  <conditionalFormatting sqref="K83">
    <cfRule type="expression" dxfId="53" priority="25">
      <formula>OR($J$76=TRUE,$J$77=TRUE,$J$78=TRUE,$J$79=TRUE)</formula>
    </cfRule>
  </conditionalFormatting>
  <conditionalFormatting sqref="K83">
    <cfRule type="expression" dxfId="52" priority="24">
      <formula>AND($J$75=TRUE,$K$75="")</formula>
    </cfRule>
  </conditionalFormatting>
  <conditionalFormatting sqref="K83">
    <cfRule type="expression" dxfId="51" priority="23">
      <formula>AND($J$76=TRUE,$K$76="")</formula>
    </cfRule>
  </conditionalFormatting>
  <conditionalFormatting sqref="K83">
    <cfRule type="expression" dxfId="50" priority="22">
      <formula>OR($J$72=TRUE,$J$73=TRUE,$J$74=TRUE,$J$75=TRUE)</formula>
    </cfRule>
  </conditionalFormatting>
  <conditionalFormatting sqref="K118">
    <cfRule type="expression" dxfId="49" priority="21">
      <formula>OR($J$100=TRUE,$J$101=TRUE,$J$102=TRUE,$J$103=TRUE)</formula>
    </cfRule>
  </conditionalFormatting>
  <conditionalFormatting sqref="K118">
    <cfRule type="expression" dxfId="48" priority="20">
      <formula>AND($J$100=TRUE,$K$100="")</formula>
    </cfRule>
  </conditionalFormatting>
  <conditionalFormatting sqref="K128">
    <cfRule type="expression" dxfId="47" priority="19">
      <formula>OR($J$100=TRUE,$J$101=TRUE,$J$102=TRUE,$J$103=TRUE)</formula>
    </cfRule>
  </conditionalFormatting>
  <conditionalFormatting sqref="K128">
    <cfRule type="expression" dxfId="46" priority="18">
      <formula>AND($J$100=TRUE,$K$100="")</formula>
    </cfRule>
  </conditionalFormatting>
  <conditionalFormatting sqref="K129:L129">
    <cfRule type="expression" dxfId="45" priority="17">
      <formula>OR($J$119=TRUE,$J$120=TRUE,$J$121=TRUE,$J$122=TRUE,$J$123=TRUE)</formula>
    </cfRule>
  </conditionalFormatting>
  <conditionalFormatting sqref="K129">
    <cfRule type="expression" dxfId="44" priority="16">
      <formula>AND($J$119=TRUE,$K$119="")</formula>
    </cfRule>
  </conditionalFormatting>
  <conditionalFormatting sqref="K134">
    <cfRule type="expression" dxfId="43" priority="15">
      <formula>OR($J$129=TRUE,$J$130=TRUE,$J$131=TRUE,$J$132=TRUE,$J$133=TRUE)</formula>
    </cfRule>
  </conditionalFormatting>
  <conditionalFormatting sqref="K134">
    <cfRule type="expression" dxfId="42" priority="14">
      <formula>AND($J$129=TRUE,$K$129="")</formula>
    </cfRule>
  </conditionalFormatting>
  <conditionalFormatting sqref="K134">
    <cfRule type="expression" dxfId="41" priority="13">
      <formula>OR($J$119=TRUE,$J$120=TRUE,$J$121=TRUE,$J$122=TRUE,$J$123=TRUE)</formula>
    </cfRule>
  </conditionalFormatting>
  <conditionalFormatting sqref="K134">
    <cfRule type="expression" dxfId="40" priority="12">
      <formula>AND($J$119=TRUE,$K$119="")</formula>
    </cfRule>
  </conditionalFormatting>
  <conditionalFormatting sqref="K140:K141">
    <cfRule type="expression" dxfId="39" priority="11">
      <formula>AND($J$143=TRUE,$K$143="")</formula>
    </cfRule>
  </conditionalFormatting>
  <conditionalFormatting sqref="K177:K178">
    <cfRule type="expression" dxfId="38" priority="10">
      <formula>OR($J$172=TRUE,$J$173=TRUE,$J$174=TRUE,$J$175=TRUE)</formula>
    </cfRule>
  </conditionalFormatting>
  <conditionalFormatting sqref="K177:K178">
    <cfRule type="expression" dxfId="37" priority="9">
      <formula>AND($J$173=TRUE,$K$173="")</formula>
    </cfRule>
  </conditionalFormatting>
  <conditionalFormatting sqref="K197">
    <cfRule type="expression" dxfId="36" priority="8">
      <formula>OR($J$192=TRUE,$J$193=TRUE,$J$194=TRUE,$J$195=TRUE,$J$196=TRUE)</formula>
    </cfRule>
  </conditionalFormatting>
  <conditionalFormatting sqref="K197">
    <cfRule type="expression" dxfId="35" priority="7">
      <formula>AND($J$195=TRUE,$K$195="")</formula>
    </cfRule>
  </conditionalFormatting>
  <conditionalFormatting sqref="K125">
    <cfRule type="expression" dxfId="34" priority="6">
      <formula>OR($J$100=TRUE,$J$101=TRUE,$J$102=TRUE,$J$103=TRUE)</formula>
    </cfRule>
  </conditionalFormatting>
  <conditionalFormatting sqref="K125">
    <cfRule type="expression" dxfId="33" priority="5">
      <formula>AND($J$100=TRUE,$K$100="")</formula>
    </cfRule>
  </conditionalFormatting>
  <conditionalFormatting sqref="K186">
    <cfRule type="expression" dxfId="32" priority="4">
      <formula>AND($J$189=TRUE,$K$189="")</formula>
    </cfRule>
  </conditionalFormatting>
  <conditionalFormatting sqref="K190">
    <cfRule type="expression" dxfId="31" priority="3">
      <formula>AND($J$186=TRUE,$K$186="")</formula>
    </cfRule>
  </conditionalFormatting>
  <conditionalFormatting sqref="K190">
    <cfRule type="expression" dxfId="30" priority="2">
      <formula>AND($J$189=TRUE,$K$189="")</formula>
    </cfRule>
  </conditionalFormatting>
  <conditionalFormatting sqref="K192">
    <cfRule type="expression" dxfId="29" priority="1">
      <formula>AND($J$195=TRUE,$K$195="")</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3" zoomScale="70" zoomScaleNormal="70" workbookViewId="0">
      <selection activeCell="D36" sqref="D36"/>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420</v>
      </c>
      <c r="B1" s="114" t="s">
        <v>81</v>
      </c>
      <c r="C1" s="114" t="s">
        <v>82</v>
      </c>
      <c r="D1" s="115" t="s">
        <v>57</v>
      </c>
      <c r="E1" s="116" t="s">
        <v>421</v>
      </c>
      <c r="F1" s="116" t="s">
        <v>422</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416</v>
      </c>
      <c r="E3" s="119" t="str">
        <f>IF(F3="pole asjakohane","",3)</f>
        <v/>
      </c>
      <c r="F3" s="119" t="str">
        <f>IF(Hindamistabel!J10=TRUE,0,IF(Hindamistabel!J11=TRUE,1,IF(Hindamistabel!J12=TRUE,2,IF(Hindamistabel!J13=TRUE,3,IF(Hindamistabel!J14=TRUE,"pole asjakohane","")))))</f>
        <v>pole asjakohane</v>
      </c>
    </row>
    <row r="4" spans="1:6" ht="118.8" x14ac:dyDescent="0.25">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2.8" x14ac:dyDescent="0.25">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pole asjakohane</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3</v>
      </c>
    </row>
    <row r="8" spans="1:6" ht="52.8" x14ac:dyDescent="0.25">
      <c r="A8" s="120" t="s">
        <v>137</v>
      </c>
      <c r="B8" s="120" t="s">
        <v>104</v>
      </c>
      <c r="C8" s="120" t="s">
        <v>105</v>
      </c>
      <c r="D8" s="121" t="s">
        <v>138</v>
      </c>
      <c r="E8" s="122" t="str">
        <f>IF(OR(F8="pole asjakohane",Hindamistabel!J2=TRUE,Hindamistabel!J9=TRUE,Hindamistabel!J33=TRUE),"",3)</f>
        <v/>
      </c>
      <c r="F8" s="122" t="str">
        <f>IF(Hindamistabel!J34=TRUE,0,IF(Hindamistabel!J35=TRUE,1,IF(Hindamistabel!J36=TRUE,2,IF(Hindamistabel!J37=TRUE,3,""))))</f>
        <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0</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0</v>
      </c>
    </row>
    <row r="15" spans="1:6" ht="105.6" x14ac:dyDescent="0.25">
      <c r="A15" s="120" t="s">
        <v>187</v>
      </c>
      <c r="B15" s="120" t="s">
        <v>104</v>
      </c>
      <c r="C15" s="120" t="s">
        <v>170</v>
      </c>
      <c r="D15" s="121" t="s">
        <v>188</v>
      </c>
      <c r="E15" s="122" t="str">
        <f>IF(OR(F15="pole asjakohane",Hindamistabel!J9=TRUE,Hindamistabel!J2=TRUE),"",3)</f>
        <v/>
      </c>
      <c r="F15" s="122" t="str">
        <f>IF(Hindamistabel!J64=TRUE,"pole asjakohane",IF(Hindamistabel!J65=TRUE,0,IF(Hindamistabel!J66=TRUE,3,"")))</f>
        <v>pole asjakohane</v>
      </c>
    </row>
    <row r="16" spans="1:6" ht="105.6" x14ac:dyDescent="0.25">
      <c r="A16" s="120" t="s">
        <v>193</v>
      </c>
      <c r="B16" s="120" t="s">
        <v>104</v>
      </c>
      <c r="C16" s="120" t="s">
        <v>170</v>
      </c>
      <c r="D16" s="121" t="s">
        <v>194</v>
      </c>
      <c r="E16" s="122" t="str">
        <f>IF(OR(F16="pole asjakohane",Hindamistabel!J9=TRUE,Hindamistabel!J2=TRUE),"",3)</f>
        <v/>
      </c>
      <c r="F16" s="122" t="str">
        <f>IF(Hindamistabel!J67=TRUE,"pole asjakohane",IF(Hindamistabel!J68=TRUE,1,IF(Hindamistabel!J69=TRUE,3,"")))</f>
        <v>pole asjakohane</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3</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3</v>
      </c>
    </row>
    <row r="32" spans="1:6" ht="52.8" x14ac:dyDescent="0.25">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299</v>
      </c>
      <c r="B33" s="120" t="s">
        <v>273</v>
      </c>
      <c r="C33" s="120" t="s">
        <v>196</v>
      </c>
      <c r="D33" s="121" t="s">
        <v>300</v>
      </c>
      <c r="E33" s="122" t="str">
        <f>IF(OR(F33="pole asjakohane",Hindamistabel!J9=TRUE,Hindamistabel!J2=TRUE),"",3)</f>
        <v/>
      </c>
      <c r="F33" s="122" t="str">
        <f>IF(Hindamistabel!J134=TRUE,"pole asjakohane",IF(Hindamistabel!J135=TRUE,3,IF(Hindamistabel!J136=TRUE,2,IF(Hindamistabel!J137=TRUE,1,IF(Hindamistabel!J138=TRUE,0,"")))))</f>
        <v>pole asjakohane</v>
      </c>
    </row>
    <row r="34" spans="1:6" ht="79.2" x14ac:dyDescent="0.25">
      <c r="A34" s="120" t="s">
        <v>301</v>
      </c>
      <c r="B34" s="120" t="s">
        <v>273</v>
      </c>
      <c r="C34" s="120" t="s">
        <v>196</v>
      </c>
      <c r="D34" s="121" t="s">
        <v>302</v>
      </c>
      <c r="E34" s="110" t="s">
        <v>103</v>
      </c>
      <c r="F34" s="110" t="s">
        <v>103</v>
      </c>
    </row>
    <row r="35" spans="1:6" ht="66" x14ac:dyDescent="0.25">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3</v>
      </c>
    </row>
    <row r="36" spans="1:6" ht="92.4" x14ac:dyDescent="0.25">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2</v>
      </c>
    </row>
    <row r="37" spans="1:6" ht="92.4" x14ac:dyDescent="0.25">
      <c r="A37" s="120" t="s">
        <v>310</v>
      </c>
      <c r="B37" s="120" t="s">
        <v>273</v>
      </c>
      <c r="C37" s="120" t="s">
        <v>196</v>
      </c>
      <c r="D37" s="121" t="s">
        <v>311</v>
      </c>
      <c r="E37" s="122" t="str">
        <f>IF(OR(F37="pole asjakohane",Hindamistabel!J9=TRUE,Hindamistabel!J2=TRUE),"",3)</f>
        <v/>
      </c>
      <c r="F37" s="122" t="str">
        <f>IF(Hindamistabel!J150=TRUE,3,IF(Hindamistabel!J151=TRUE,2,IF(Hindamistabel!J152=TRUE,1,IF(Hindamistabel!J153=TRUE,0,IF(Hindamistabel!J154=TRUE,"pole asjakohane","")))))</f>
        <v>pole asjakohane</v>
      </c>
    </row>
    <row r="38" spans="1:6" ht="92.4" x14ac:dyDescent="0.25">
      <c r="A38" s="120" t="s">
        <v>314</v>
      </c>
      <c r="B38" s="120" t="s">
        <v>273</v>
      </c>
      <c r="C38" s="120" t="s">
        <v>196</v>
      </c>
      <c r="D38" s="121" t="s">
        <v>315</v>
      </c>
      <c r="E38" s="110" t="s">
        <v>103</v>
      </c>
      <c r="F38" s="110" t="s">
        <v>103</v>
      </c>
    </row>
    <row r="39" spans="1:6" ht="52.8" x14ac:dyDescent="0.25">
      <c r="A39" s="123" t="s">
        <v>318</v>
      </c>
      <c r="B39" s="123" t="s">
        <v>273</v>
      </c>
      <c r="C39" s="123" t="s">
        <v>317</v>
      </c>
      <c r="D39" s="124" t="s">
        <v>418</v>
      </c>
      <c r="E39" s="125" t="str">
        <f t="shared" si="1"/>
        <v/>
      </c>
      <c r="F39" s="125" t="str">
        <f>IF(Hindamistabel!J156=TRUE,3,IF(Hindamistabel!J157=TRUE,2,IF(Hindamistabel!J158=TRUE,1,IF(Hindamistabel!J159=TRUE,0,IF(Hindamistabel!J160=TRUE,"pole asjakohane","")))))</f>
        <v>pole asjakohane</v>
      </c>
    </row>
    <row r="40" spans="1:6" ht="118.8" x14ac:dyDescent="0.25">
      <c r="A40" s="123" t="s">
        <v>322</v>
      </c>
      <c r="B40" s="123" t="s">
        <v>273</v>
      </c>
      <c r="C40" s="123" t="s">
        <v>317</v>
      </c>
      <c r="D40" s="124" t="s">
        <v>323</v>
      </c>
      <c r="E40" s="111" t="s">
        <v>103</v>
      </c>
      <c r="F40" s="111" t="s">
        <v>103</v>
      </c>
    </row>
    <row r="41" spans="1:6" ht="92.4" x14ac:dyDescent="0.25">
      <c r="A41" s="123" t="s">
        <v>325</v>
      </c>
      <c r="B41" s="123" t="s">
        <v>273</v>
      </c>
      <c r="C41" s="123" t="s">
        <v>317</v>
      </c>
      <c r="D41" s="124" t="s">
        <v>326</v>
      </c>
      <c r="E41" s="111" t="s">
        <v>103</v>
      </c>
      <c r="F41" s="111" t="s">
        <v>103</v>
      </c>
    </row>
    <row r="42" spans="1:6" ht="211.2" x14ac:dyDescent="0.25">
      <c r="A42" s="123" t="s">
        <v>328</v>
      </c>
      <c r="B42" s="123" t="s">
        <v>273</v>
      </c>
      <c r="C42" s="123" t="s">
        <v>317</v>
      </c>
      <c r="D42" s="124" t="s">
        <v>329</v>
      </c>
      <c r="E42" s="111" t="s">
        <v>103</v>
      </c>
      <c r="F42" s="111" t="s">
        <v>103</v>
      </c>
    </row>
    <row r="43" spans="1:6" ht="66" x14ac:dyDescent="0.25">
      <c r="A43" s="123" t="s">
        <v>331</v>
      </c>
      <c r="B43" s="123" t="s">
        <v>273</v>
      </c>
      <c r="C43" s="123" t="s">
        <v>317</v>
      </c>
      <c r="D43" s="124" t="s">
        <v>419</v>
      </c>
      <c r="E43" s="125">
        <f t="shared" si="1"/>
        <v>3</v>
      </c>
      <c r="F43" s="125">
        <f>IF(Hindamistabel!J164=TRUE,3,IF(Hindamistabel!J165=TRUE,2,IF(Hindamistabel!J166=TRUE,1,IF(Hindamistabel!J167=TRUE,0,IF(Hindamistabel!J168=TRUE,"pole asjakohane","")))))</f>
        <v>3</v>
      </c>
    </row>
    <row r="44" spans="1:6" ht="105.6" x14ac:dyDescent="0.25">
      <c r="A44" s="123" t="s">
        <v>335</v>
      </c>
      <c r="B44" s="123" t="s">
        <v>273</v>
      </c>
      <c r="C44" s="123" t="s">
        <v>317</v>
      </c>
      <c r="D44" s="124" t="s">
        <v>336</v>
      </c>
      <c r="E44" s="111" t="s">
        <v>103</v>
      </c>
      <c r="F44" s="111" t="s">
        <v>103</v>
      </c>
    </row>
    <row r="45" spans="1:6" ht="92.4" x14ac:dyDescent="0.25">
      <c r="A45" s="123" t="s">
        <v>337</v>
      </c>
      <c r="B45" s="123" t="s">
        <v>273</v>
      </c>
      <c r="C45" s="123" t="s">
        <v>317</v>
      </c>
      <c r="D45" s="124" t="s">
        <v>338</v>
      </c>
      <c r="E45" s="111" t="s">
        <v>103</v>
      </c>
      <c r="F45" s="111" t="s">
        <v>103</v>
      </c>
    </row>
    <row r="46" spans="1:6" ht="237.6" x14ac:dyDescent="0.25">
      <c r="A46" s="123" t="s">
        <v>340</v>
      </c>
      <c r="B46" s="123" t="s">
        <v>273</v>
      </c>
      <c r="C46" s="123" t="s">
        <v>317</v>
      </c>
      <c r="D46" s="124" t="s">
        <v>341</v>
      </c>
      <c r="E46" s="111" t="s">
        <v>103</v>
      </c>
      <c r="F46" s="111" t="s">
        <v>103</v>
      </c>
    </row>
    <row r="47" spans="1:6" ht="52.8" x14ac:dyDescent="0.25">
      <c r="A47" s="123">
        <v>16</v>
      </c>
      <c r="B47" s="123" t="s">
        <v>273</v>
      </c>
      <c r="C47" s="123" t="s">
        <v>317</v>
      </c>
      <c r="D47" s="124" t="s">
        <v>343</v>
      </c>
      <c r="E47" s="125">
        <f t="shared" si="1"/>
        <v>3</v>
      </c>
      <c r="F47" s="125">
        <f>IF(Hindamistabel!J172=TRUE,3,IF(Hindamistabel!J173=TRUE,2,IF(Hindamistabel!J174=TRUE,1,IF(Hindamistabel!J175=TRUE,0,""))))</f>
        <v>3</v>
      </c>
    </row>
    <row r="48" spans="1:6" ht="52.8" x14ac:dyDescent="0.25">
      <c r="A48" s="123">
        <v>17</v>
      </c>
      <c r="B48" s="123" t="s">
        <v>273</v>
      </c>
      <c r="C48" s="123" t="s">
        <v>317</v>
      </c>
      <c r="D48" s="124" t="s">
        <v>348</v>
      </c>
      <c r="E48" s="125">
        <f t="shared" si="1"/>
        <v>3</v>
      </c>
      <c r="F48" s="125">
        <f>IF(Hindamistabel!J176=TRUE,3,IF(Hindamistabel!J177=TRUE,2,IF(Hindamistabel!J178=TRUE,1,IF(Hindamistabel!J179=TRUE,0,""))))</f>
        <v>2</v>
      </c>
    </row>
    <row r="49" spans="1:6" ht="39.6" x14ac:dyDescent="0.25">
      <c r="A49" s="123" t="s">
        <v>351</v>
      </c>
      <c r="B49" s="123" t="s">
        <v>273</v>
      </c>
      <c r="C49" s="123" t="s">
        <v>317</v>
      </c>
      <c r="D49" s="124" t="s">
        <v>352</v>
      </c>
      <c r="E49" s="125" t="str">
        <f>IF(F49="pole asjakohane","",3)</f>
        <v/>
      </c>
      <c r="F49" s="125" t="str">
        <f>IF(Hindamistabel!J180=TRUE,0,IF(Hindamistabel!J181=TRUE,"pole asjakohane",IF(Hindamistabel!J182=TRUE,3,"")))</f>
        <v>pole asjakohane</v>
      </c>
    </row>
    <row r="50" spans="1:6" ht="79.2" x14ac:dyDescent="0.25">
      <c r="A50" s="123" t="s">
        <v>358</v>
      </c>
      <c r="B50" s="123" t="s">
        <v>273</v>
      </c>
      <c r="C50" s="123" t="s">
        <v>317</v>
      </c>
      <c r="D50" s="124" t="s">
        <v>359</v>
      </c>
      <c r="E50" s="125">
        <f>IF(OR(F50="pole asjakohane",Hindamistabel!J180=TRUE,Hindamistabel!J182=TRUE),"",2)</f>
        <v>2</v>
      </c>
      <c r="F50" s="125">
        <f>IF(Hindamistabel!J183=TRUE,1,IF(Hindamistabel!J184=TRUE,0,IF(Hindamistabel!J185=TRUE,2,"")))</f>
        <v>0</v>
      </c>
    </row>
    <row r="51" spans="1:6" ht="92.4" x14ac:dyDescent="0.25">
      <c r="A51" s="123" t="s">
        <v>363</v>
      </c>
      <c r="B51" s="123" t="s">
        <v>273</v>
      </c>
      <c r="C51" s="123" t="s">
        <v>317</v>
      </c>
      <c r="D51" s="124" t="s">
        <v>364</v>
      </c>
      <c r="E51" s="125" t="str">
        <f>IF(F51="ei kohaldu","",3)</f>
        <v/>
      </c>
      <c r="F51" s="125" t="str">
        <f>IF(Hindamistabel!J186=TRUE,3,IF(Hindamistabel!J187=TRUE,2,IF(Hindamistabel!J188=TRUE,1,IF(Hindamistabel!J189=TRUE,0,IF(Hindamistabel!J190=TRUE,"ei kohaldu","")))))</f>
        <v>ei kohaldu</v>
      </c>
    </row>
    <row r="52" spans="1:6" ht="79.2" x14ac:dyDescent="0.25">
      <c r="A52" s="123" t="s">
        <v>366</v>
      </c>
      <c r="B52" s="123" t="s">
        <v>273</v>
      </c>
      <c r="C52" s="123" t="s">
        <v>317</v>
      </c>
      <c r="D52" s="124" t="s">
        <v>370</v>
      </c>
      <c r="E52" s="111" t="s">
        <v>103</v>
      </c>
      <c r="F52" s="111" t="s">
        <v>103</v>
      </c>
    </row>
    <row r="53" spans="1:6" ht="66" x14ac:dyDescent="0.25">
      <c r="A53" s="123" t="s">
        <v>369</v>
      </c>
      <c r="B53" s="123" t="s">
        <v>273</v>
      </c>
      <c r="C53" s="123" t="s">
        <v>317</v>
      </c>
      <c r="D53" s="124" t="s">
        <v>367</v>
      </c>
      <c r="E53" s="125">
        <f>IF(F53="ei kohaldu","",3)</f>
        <v>3</v>
      </c>
      <c r="F53" s="125">
        <f>IF(Hindamistabel!J192=TRUE,3,IF(Hindamistabel!J193=TRUE,2,IF(Hindamistabel!J194=TRUE,1,IF(Hindamistabel!J195=TRUE,0,IF(Hindamistabel!J196=TRUE,"ei kohaldu","")))))</f>
        <v>3</v>
      </c>
    </row>
    <row r="54" spans="1:6" ht="79.2" x14ac:dyDescent="0.25">
      <c r="A54" s="123" t="s">
        <v>404</v>
      </c>
      <c r="B54" s="123" t="s">
        <v>273</v>
      </c>
      <c r="C54" s="123" t="s">
        <v>317</v>
      </c>
      <c r="D54" s="124" t="s">
        <v>405</v>
      </c>
      <c r="E54" s="111" t="s">
        <v>103</v>
      </c>
      <c r="F54" s="111" t="s">
        <v>103</v>
      </c>
    </row>
    <row r="55" spans="1:6" ht="52.8" x14ac:dyDescent="0.25">
      <c r="A55" s="117">
        <v>20</v>
      </c>
      <c r="B55" s="117" t="s">
        <v>55</v>
      </c>
      <c r="C55" s="117" t="s">
        <v>55</v>
      </c>
      <c r="D55" s="118" t="s">
        <v>371</v>
      </c>
      <c r="E55" s="113" t="s">
        <v>103</v>
      </c>
      <c r="F55" s="113" t="s">
        <v>103</v>
      </c>
    </row>
    <row r="56" spans="1:6" x14ac:dyDescent="0.25">
      <c r="E56" s="116">
        <f>SUM(Tabel1[Max skoor])</f>
        <v>71</v>
      </c>
      <c r="F56" s="116">
        <f>SUM(Tabel1[Hindamise skoor])</f>
        <v>60</v>
      </c>
    </row>
    <row r="57" spans="1:6" ht="18.600000000000001" thickBot="1" x14ac:dyDescent="0.45">
      <c r="A57" s="136" t="s">
        <v>88</v>
      </c>
      <c r="B57" s="1"/>
      <c r="C57" s="1"/>
      <c r="D57" s="1"/>
    </row>
    <row r="58" spans="1:6" ht="13.8" thickTop="1" x14ac:dyDescent="0.25">
      <c r="D58" s="116"/>
    </row>
    <row r="59" spans="1:6" x14ac:dyDescent="0.25">
      <c r="A59" s="137"/>
      <c r="B59" s="138" t="s">
        <v>421</v>
      </c>
      <c r="C59" s="138" t="s">
        <v>422</v>
      </c>
      <c r="D59" s="139" t="s">
        <v>455</v>
      </c>
    </row>
    <row r="60" spans="1:6" x14ac:dyDescent="0.25">
      <c r="A60" s="140" t="s">
        <v>456</v>
      </c>
      <c r="B60" s="140">
        <f>SUM(Tabel1[Max skoor])</f>
        <v>71</v>
      </c>
      <c r="C60" s="140">
        <f>SUM(Tabel1[Hindamise skoor])</f>
        <v>60</v>
      </c>
      <c r="D60" s="153">
        <f>IFERROR(C60/B60,"ei kohaldu")</f>
        <v>0.84507042253521125</v>
      </c>
    </row>
    <row r="61" spans="1:6" x14ac:dyDescent="0.25">
      <c r="A61" s="141" t="s">
        <v>423</v>
      </c>
      <c r="B61" s="142">
        <f>SUM(E2)</f>
        <v>3</v>
      </c>
      <c r="C61" s="142">
        <f>SUM(F2)</f>
        <v>3</v>
      </c>
      <c r="D61" s="151">
        <f t="shared" ref="D61:D74" si="2">IFERROR(C61/B61,"ei kohaldu")</f>
        <v>1</v>
      </c>
    </row>
    <row r="62" spans="1:6" x14ac:dyDescent="0.25">
      <c r="A62" s="141" t="s">
        <v>444</v>
      </c>
      <c r="B62" s="142">
        <f>SUM(E3:E8)</f>
        <v>9</v>
      </c>
      <c r="C62" s="142">
        <f>SUM(F3:F8)</f>
        <v>9</v>
      </c>
      <c r="D62" s="151">
        <f t="shared" si="2"/>
        <v>1</v>
      </c>
    </row>
    <row r="63" spans="1:6" x14ac:dyDescent="0.25">
      <c r="A63" s="141" t="s">
        <v>445</v>
      </c>
      <c r="B63" s="142">
        <f>SUM(E9:E12)</f>
        <v>9</v>
      </c>
      <c r="C63" s="142">
        <f>SUM(F9:F12)</f>
        <v>6</v>
      </c>
      <c r="D63" s="151">
        <f t="shared" si="2"/>
        <v>0.66666666666666663</v>
      </c>
    </row>
    <row r="64" spans="1:6" x14ac:dyDescent="0.25">
      <c r="A64" s="141" t="s">
        <v>446</v>
      </c>
      <c r="B64" s="142">
        <f>SUM(E13:E16)</f>
        <v>6</v>
      </c>
      <c r="C64" s="142">
        <f>SUM(F13:F16)</f>
        <v>3</v>
      </c>
      <c r="D64" s="151">
        <f t="shared" si="2"/>
        <v>0.5</v>
      </c>
    </row>
    <row r="65" spans="1:4" x14ac:dyDescent="0.25">
      <c r="A65" s="141" t="s">
        <v>447</v>
      </c>
      <c r="B65" s="142">
        <f>SUM(E17:E20)</f>
        <v>6</v>
      </c>
      <c r="C65" s="142">
        <f>SUM(F17:F20)</f>
        <v>6</v>
      </c>
      <c r="D65" s="151">
        <f t="shared" si="2"/>
        <v>1</v>
      </c>
    </row>
    <row r="66" spans="1:4" x14ac:dyDescent="0.25">
      <c r="A66" s="141" t="s">
        <v>448</v>
      </c>
      <c r="B66" s="142">
        <f>SUM(E21:E24)</f>
        <v>9</v>
      </c>
      <c r="C66" s="142">
        <f>SUM(F21:F24)</f>
        <v>8</v>
      </c>
      <c r="D66" s="151">
        <f t="shared" si="2"/>
        <v>0.88888888888888884</v>
      </c>
    </row>
    <row r="67" spans="1:4" x14ac:dyDescent="0.25">
      <c r="A67" s="141" t="s">
        <v>449</v>
      </c>
      <c r="B67" s="142">
        <f>SUM(E25:E28)</f>
        <v>6</v>
      </c>
      <c r="C67" s="142">
        <f>SUM(F25:F28)</f>
        <v>6</v>
      </c>
      <c r="D67" s="151">
        <f t="shared" si="2"/>
        <v>1</v>
      </c>
    </row>
    <row r="68" spans="1:4" x14ac:dyDescent="0.25">
      <c r="A68" s="141" t="s">
        <v>450</v>
      </c>
      <c r="B68" s="142">
        <f>SUM(E29:E38)</f>
        <v>9</v>
      </c>
      <c r="C68" s="142">
        <f>SUM(F29:F38)</f>
        <v>8</v>
      </c>
      <c r="D68" s="151">
        <f t="shared" si="2"/>
        <v>0.88888888888888884</v>
      </c>
    </row>
    <row r="69" spans="1:4" x14ac:dyDescent="0.25">
      <c r="A69" s="141" t="s">
        <v>451</v>
      </c>
      <c r="B69" s="142">
        <f>SUM(E39:E54)</f>
        <v>14</v>
      </c>
      <c r="C69" s="142">
        <f>SUM(F39:F54)</f>
        <v>11</v>
      </c>
      <c r="D69" s="151">
        <f t="shared" si="2"/>
        <v>0.7857142857142857</v>
      </c>
    </row>
    <row r="70" spans="1:4" x14ac:dyDescent="0.25">
      <c r="D70" s="152"/>
    </row>
    <row r="71" spans="1:4" x14ac:dyDescent="0.25">
      <c r="A71" s="140" t="s">
        <v>423</v>
      </c>
      <c r="B71" s="142">
        <f>SUM(E2)</f>
        <v>3</v>
      </c>
      <c r="C71" s="142">
        <f>SUM(F2)</f>
        <v>3</v>
      </c>
      <c r="D71" s="151">
        <f t="shared" si="2"/>
        <v>1</v>
      </c>
    </row>
    <row r="72" spans="1:4" x14ac:dyDescent="0.25">
      <c r="A72" s="140" t="s">
        <v>424</v>
      </c>
      <c r="B72" s="142">
        <f>SUM(E3:E20)</f>
        <v>30</v>
      </c>
      <c r="C72" s="142">
        <f>SUM(F3:F20)</f>
        <v>24</v>
      </c>
      <c r="D72" s="151">
        <f t="shared" si="2"/>
        <v>0.8</v>
      </c>
    </row>
    <row r="73" spans="1:4" x14ac:dyDescent="0.25">
      <c r="A73" s="140" t="s">
        <v>442</v>
      </c>
      <c r="B73" s="142">
        <f>SUM(E21:E28)</f>
        <v>15</v>
      </c>
      <c r="C73" s="142">
        <f>SUM(F21:F28)</f>
        <v>14</v>
      </c>
      <c r="D73" s="151">
        <f t="shared" si="2"/>
        <v>0.93333333333333335</v>
      </c>
    </row>
    <row r="74" spans="1:4" x14ac:dyDescent="0.25">
      <c r="A74" s="140" t="s">
        <v>443</v>
      </c>
      <c r="B74" s="142">
        <f>SUM(E29:E54)</f>
        <v>23</v>
      </c>
      <c r="C74" s="142">
        <f>SUM(F29:F54)</f>
        <v>19</v>
      </c>
      <c r="D74" s="151">
        <f t="shared" si="2"/>
        <v>0.82608695652173914</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B53" zoomScale="60" zoomScaleNormal="60" workbookViewId="0">
      <selection activeCell="E18" sqref="E18"/>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54" t="s">
        <v>426</v>
      </c>
      <c r="C1" s="254"/>
      <c r="D1" s="144"/>
      <c r="E1" s="144"/>
      <c r="F1" s="144"/>
      <c r="G1" s="144"/>
    </row>
    <row r="2" spans="1:7" ht="31.2" thickTop="1" x14ac:dyDescent="0.7">
      <c r="A2" s="143"/>
      <c r="B2" s="146" t="s">
        <v>427</v>
      </c>
      <c r="C2" s="146"/>
      <c r="D2" s="146"/>
      <c r="E2" s="146" t="s">
        <v>427</v>
      </c>
      <c r="F2" s="146"/>
      <c r="G2" s="146"/>
    </row>
    <row r="3" spans="1:7" ht="73.8" x14ac:dyDescent="0.4">
      <c r="A3" s="147" t="s">
        <v>420</v>
      </c>
      <c r="B3" s="148" t="s">
        <v>81</v>
      </c>
      <c r="C3" s="148" t="s">
        <v>82</v>
      </c>
      <c r="D3" s="149" t="s">
        <v>57</v>
      </c>
      <c r="E3" s="149" t="s">
        <v>58</v>
      </c>
      <c r="F3" s="149" t="s">
        <v>89</v>
      </c>
      <c r="G3" s="150" t="s">
        <v>373</v>
      </c>
    </row>
    <row r="4" spans="1:7" ht="172.2"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",TRUE,Hindamistabel!K2:K9)</f>
        <v>EELIS</v>
      </c>
      <c r="G4" s="157" t="str">
        <f>_xlfn.TEXTJOIN("; ",TRUE,Hindamistabel!L2:L9)</f>
        <v>Kaitsekorralduskava tegevuste periood lõppes 2020. aastal. 2024. aastal kinnitati Keskkonnaameti peadirektori asetäitja korraldusega 2011. aastal kinnitatud kava uuesti kuni selle uuendamiseni. Tegevuste mõttes on kava asjakohane ka hindamise ajal  2026. aastal.</v>
      </c>
    </row>
    <row r="5" spans="1:7" ht="98.4"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60" t="str">
        <f>_xlfn.TEXTJOIN("; ",TRUE,Hindamistabel!K10:K14)</f>
        <v>Riigi Teataja</v>
      </c>
      <c r="G5" s="161" t="str">
        <f>_xlfn.TEXTJOIN("; ",TRUE,Hindamistabel!L10:L14)</f>
        <v>Arupealse hoiualal ei ole ühtegi liiki kaitseväärtuseks seatud.</v>
      </c>
    </row>
    <row r="6" spans="1:7" ht="98.4"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",TRUE,Hindamistabel!K15:K19)</f>
        <v>kaitsekorralduskava</v>
      </c>
      <c r="G6" s="161" t="str">
        <f>_xlfn.TEXTJOIN("; ",TRUE,Hindamistabel!L15:L19)</f>
        <v>Hoiualade kaitse alla võtmise määrusega on kaitseväärtuseks määratud üks elupaigatüüp - puisniidud (6530*).</v>
      </c>
    </row>
    <row r="7" spans="1:7" ht="49.2"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Pole asjakohane</v>
      </c>
      <c r="F7" s="160" t="str">
        <f>_xlfn.TEXTJOIN("; ",TRUE,Hindamistabel!K20:K24)</f>
        <v/>
      </c>
      <c r="G7" s="161" t="str">
        <f>_xlfn.TEXTJOIN("; ",TRUE,Hindamistabel!L20:L24)</f>
        <v/>
      </c>
    </row>
    <row r="8" spans="1:7" ht="73.8"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",TRUE,Hindamistabel!K25:K29)</f>
        <v>kaitsekorralduskava</v>
      </c>
      <c r="G8" s="161" t="str">
        <f>_xlfn.TEXTJOIN("; ",TRUE,Hindamistabel!L25:L29)</f>
        <v>Kaitsekorralduskavas on toodud elupaiga pindala, mitu hektarit sellest hooldatakse ja mitu vajab taastamist.</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Olulised andmelüngad puuduvad/ei ole asjakohane</v>
      </c>
      <c r="F9" s="160" t="str">
        <f>_xlfn.TEXTJOIN("; ",TRUE,Hindamistabel!K30:K33)</f>
        <v>kaitsekorralduskava</v>
      </c>
      <c r="G9" s="161" t="str">
        <f>_xlfn.TEXTJOIN("; ",TRUE,Hindamistabel!L30:L33)</f>
        <v/>
      </c>
    </row>
    <row r="10" spans="1:7" ht="49.2"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
      </c>
      <c r="F10" s="160" t="str">
        <f>_xlfn.TEXTJOIN("; ",TRUE,Hindamistabel!K34:K37)</f>
        <v/>
      </c>
      <c r="G10" s="161" t="str">
        <f>_xlfn.TEXTJOIN("; ",TRUE,Hindamistabel!L34:L37)</f>
        <v/>
      </c>
    </row>
    <row r="11" spans="1:7" ht="98.4"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",TRUE,Hindamistabel!K38:K42)</f>
        <v>kaitsekorralduskava</v>
      </c>
      <c r="G11" s="161" t="str">
        <f>_xlfn.TEXTJOIN("; ",TRUE,Hindamistabel!L38:L42)</f>
        <v>Alal on hoiuala määrusega määratud üks kaitseväärtus (puisniidud) ja sellel on survetegurid tuvastatud (kavas on kasutatud mõistet "mõjutegurid").</v>
      </c>
    </row>
    <row r="12" spans="1:7" ht="98.4"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",TRUE,Hindamistabel!K43:K46)</f>
        <v>kaitsekorralduskava</v>
      </c>
      <c r="G12" s="161" t="str">
        <f>_xlfn.TEXTJOIN("; ",TRUE,Hindamistabel!L43:L46)</f>
        <v>Hindamisel on lähtutud järgmisest juhisest: "Kuni ühtlustatud survetegurite määratlemise metoodika välja töötamiseni saab piisavaks lugeda üldiseid kirjeldavaid hinnanguid."</v>
      </c>
    </row>
    <row r="13" spans="1:7" ht="49.2" x14ac:dyDescent="0.4">
      <c r="A13" s="158" t="s">
        <v>160</v>
      </c>
      <c r="B13" s="159" t="s">
        <v>104</v>
      </c>
      <c r="C13" s="159" t="s">
        <v>145</v>
      </c>
      <c r="D13" s="171" t="s">
        <v>161</v>
      </c>
      <c r="E13" s="160" t="str" cm="1">
        <f t="array" ref="E13">_xlfn.TEXTJOIN("; ",TRUE,IF(Hindamistabel!J47:J51="muu",Hindamistabel!L47:L51,IF(Hindamistabel!J47:J51&lt;&gt;"",Hindamistabel!J47:J51,"")))</f>
        <v>rohumaade hülgamine; looduslikud protsessid</v>
      </c>
      <c r="F13" s="160" t="str">
        <f>_xlfn.TEXTJOIN("; ",TRUE,Hindamistabel!K47:K51)</f>
        <v>kaitsekorralduskava; kaitsekorralduskava</v>
      </c>
      <c r="G13" s="161" t="str">
        <f>_xlfn.TEXTJOIN("; ",TRUE,Hindamistabel!L47:L51)</f>
        <v>Puisniidu kinnikasvamine</v>
      </c>
    </row>
    <row r="14" spans="1:7" ht="49.2"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ei ole arvestatud või puudub vastav informatsioon</v>
      </c>
      <c r="F14" s="160" t="str">
        <f>_xlfn.TEXTJOIN("; ",TRUE,Hindamistabel!K52:K54)</f>
        <v>kaitsekorralduskava</v>
      </c>
      <c r="G14" s="161" t="str">
        <f>_xlfn.TEXTJOIN("; ",TRUE,Hindamistabel!L52:L54)</f>
        <v/>
      </c>
    </row>
    <row r="15" spans="1:7" ht="73.8"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",TRUE,Hindamistabel!K55:K59)</f>
        <v>kaitsekorralduskava</v>
      </c>
      <c r="G15" s="161" t="str">
        <f>_xlfn.TEXTJOIN("; ",TRUE,Hindamistabel!L55:L59)</f>
        <v>Alal on hoiuala määrusega määratud üks kaitseväärtus (puisniidud) ja sellele on kaitse-eesmärgid seatud.</v>
      </c>
    </row>
    <row r="16" spans="1:7" ht="73.8"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Kaitse-eesmärgid ei täpsusta elupaikade/liikide soovitavat seisundit</v>
      </c>
      <c r="F16" s="160" t="str">
        <f>_xlfn.TEXTJOIN("; ",TRUE,Hindamistabel!K60:K63)</f>
        <v>kaitsekorralduskava</v>
      </c>
      <c r="G16" s="161" t="str">
        <f>_xlfn.TEXTJOIN("; ",TRUE,Hindamistabel!L60:L63)</f>
        <v>Kaitse-eesmärk on üldsõnaline ja ei määratlse soovitud seisundit: "Puisniidule iseloomuliku struktuuri ja liigirikkuse säilimine."</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 ole asjakohane (alal puuduvad vastavad kaitseväärtused)</v>
      </c>
      <c r="F17" s="160" t="str">
        <f>_xlfn.TEXTJOIN("; ",TRUE,Hindamistabel!K64:K66)</f>
        <v>kaitsekorralduskava, EELIS</v>
      </c>
      <c r="G17" s="161" t="str">
        <f>_xlfn.TEXTJOIN("; ",TRUE,Hindamistabel!L64:L66)</f>
        <v/>
      </c>
    </row>
    <row r="18" spans="1:7" ht="98.4" x14ac:dyDescent="0.4">
      <c r="A18" s="158" t="s">
        <v>193</v>
      </c>
      <c r="B18" s="159" t="s">
        <v>104</v>
      </c>
      <c r="C18" s="159" t="s">
        <v>170</v>
      </c>
      <c r="D18" s="171" t="s">
        <v>194</v>
      </c>
      <c r="E18" s="160" t="str">
        <f>IF(Hindamistabel!J67=TRUE,"Ei ole asjakohane (alal puuduvad vastavad väärtused)",IF(Hindamistabel!J68=TRUE,"Ei",IF(Hindamistabel!J69=TRUE,"Jah","")))</f>
        <v>Ei ole asjakohane (alal puuduvad vastavad väärtused)</v>
      </c>
      <c r="F18" s="160" t="str">
        <f>_xlfn.TEXTJOIN("; ",TRUE,Hindamistabel!K67:K69)</f>
        <v>kaitsekorralduskava, EELIS</v>
      </c>
      <c r="G18" s="161" t="str">
        <f>_xlfn.TEXTJOIN("; ",TRUE,Hindamistabel!L67:L69)</f>
        <v>Kaitsekorralduskava koostamise ajal ei olnud alal teadaolevalt selliseid väärtusi.</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",TRUE,Hindamistabel!K70:K71)</f>
        <v>kaitsekorralduskava, EELIS</v>
      </c>
      <c r="G19" s="161" t="str">
        <f>_xlfn.TEXTJOIN("; ",TRUE,Hindamistabel!L70:L71)</f>
        <v>Vajalik on puisniitude taastamine ja hooldamine.</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",TRUE,Hindamistabel!K72:K75)</f>
        <v>kaitsekorralduskava</v>
      </c>
      <c r="G20" s="161" t="str">
        <f>_xlfn.TEXTJOIN("; ",TRUE,Hindamistabel!L72:L75)</f>
        <v/>
      </c>
    </row>
    <row r="21" spans="1:7" ht="49.2"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",TRUE,Hindamistabel!K76:K79)</f>
        <v>kaitsekorralduskava</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",TRUE,Hindamistabel!K80:K83)</f>
        <v>kaitsekorralduskava</v>
      </c>
      <c r="G22" s="161" t="str">
        <f>_xlfn.TEXTJOIN("; ",TRUE,Hindamistabel!L80:L83)</f>
        <v/>
      </c>
    </row>
    <row r="23" spans="1:7" ht="98.4"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",TRUE,Hindamistabel!K84:K85)</f>
        <v>Keskkonnaameti piirkondlik spetsialist, hindaja teadmised</v>
      </c>
      <c r="G23" s="157" t="str">
        <f>_xlfn.TEXTJOIN("; ",TRUE,Hindamistabel!L84:L85)</f>
        <v/>
      </c>
    </row>
    <row r="24" spans="1:7" ht="196.8"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 xml:space="preserve">Jah - seire on piisav, et hinnata, kas kõik tegevused olid tulemuslikud/kaitse-eesmärgid on saavutatud </v>
      </c>
      <c r="F24" s="156" t="str">
        <f>_xlfn.TEXTJOIN("; ",TRUE,Hindamistabel!K86:K90)</f>
        <v>kaitsekorralduskava, EELIS</v>
      </c>
      <c r="G24" s="157" t="str">
        <f>_xlfn.TEXTJOIN("; ",TRUE,Hindamistabel!L86:L90)</f>
        <v>Puisniidu hooldatud osa (u 4 ha) inventeeriti 2003. aastal (seisundinäitajatest oli märgitud ainult looduskaitseline seisund). 2020. aastal hindas Keskkonnaameti maahoolduse spetsialist kõiki seisundinäitajaid. Selle järgi saab tegevuse edukust hinnata, kuid vaja oleks seisundit hinnata ka sel osal, mis ei ole hoolduses (u 2 ha).</v>
      </c>
    </row>
    <row r="25" spans="1:7" ht="98.4" x14ac:dyDescent="0.4">
      <c r="A25" s="162" t="s">
        <v>236</v>
      </c>
      <c r="B25" s="155" t="s">
        <v>222</v>
      </c>
      <c r="C25" s="155" t="s">
        <v>223</v>
      </c>
      <c r="D25" s="170" t="s">
        <v>430</v>
      </c>
      <c r="E25" s="163" t="str">
        <f>IF(Hindamistabel!J91&lt;&gt;"",Hindamistabel!J91,"")</f>
        <v/>
      </c>
      <c r="F25" s="156" t="str">
        <f>_xlfn.TEXTJOIN("; ",TRUE,Hindamistabel!K91:K91)</f>
        <v/>
      </c>
      <c r="G25" s="157" t="str">
        <f>_xlfn.TEXTJOIN("; ",TRUE,Hindamistabel!L91:L91)</f>
        <v/>
      </c>
    </row>
    <row r="26" spans="1:7" ht="147.6"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",TRUE,Hindamistabel!K92:K95)</f>
        <v>EELIS</v>
      </c>
      <c r="G26" s="157" t="str">
        <f>_xlfn.TEXTJOIN("; ",TRUE,Hindamistabel!L92:L95)</f>
        <v>Hindaja arvestab vastamisel, et inventuuri (puisniidu seisundi hindamise) tulemused näitasid, et kaitse korraldus on üldjoontes sobiv ja seda pole vaja muuta. Konkreetsed nõuded ja tingimused puisniidu hooldamisele seatakse toetuse saamise tingimustes.</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",TRUE,Hindamistabel!K96:K99)</f>
        <v>kaitsekorralduskava</v>
      </c>
      <c r="G27" s="157" t="str">
        <f>_xlfn.TEXTJOIN("; ",TRUE,Hindamistabel!L96:L99)</f>
        <v>Toimus avalik koosolek.</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",TRUE,Hindamistabel!K100:K103)</f>
        <v>hindaja teadmised</v>
      </c>
      <c r="G28" s="157" t="str">
        <f>_xlfn.TEXTJOIN("; ",TRUE,Hindamistabel!L100:L103)</f>
        <v/>
      </c>
    </row>
    <row r="29" spans="1:7" ht="73.8"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",TRUE,Hindamistabel!K104:K106)</f>
        <v>Keskkonnaameti dokumendihaldussüsteem</v>
      </c>
      <c r="G29" s="157" t="str">
        <f>_xlfn.TEXTJOIN("; ",TRUE,Hindamistabel!L104:L106)</f>
        <v/>
      </c>
    </row>
    <row r="30" spans="1:7" ht="24.6"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",TRUE,Hindamistabel!K107:K113)</f>
        <v/>
      </c>
      <c r="G30" s="157" t="str">
        <f>_xlfn.TEXTJOIN("; ",TRUE,Hindamistabel!L107:L113)</f>
        <v/>
      </c>
    </row>
    <row r="31" spans="1:7" ht="73.8"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",TRUE,Hindamistabel!K114:K118)</f>
        <v>kaitsekorralduskava</v>
      </c>
      <c r="G31" s="161" t="str">
        <f>_xlfn.TEXTJOIN("; ",TRUE,Hindamistabel!L114:L118)</f>
        <v>Kaitsekorralduskavas ei ole planeeritud taastamist, kuid RMK on 2018. a puisniitu taastanud.</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",TRUE,Hindamistabel!K119:K123)</f>
        <v>kaitsekorralduskava</v>
      </c>
      <c r="G32" s="161" t="str">
        <f>_xlfn.TEXTJOIN("; ",TRUE,Hindamistabel!L119:L123)</f>
        <v>Selliseid töid ei ole planeeritud.</v>
      </c>
    </row>
    <row r="33" spans="1:7" ht="369"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Kõik või enamik (≥90%) hooldust vajavate koosluste pindalast on hooldusesse võetud.</v>
      </c>
      <c r="F33" s="160" t="str">
        <f>_xlfn.TEXTJOIN("; ",TRUE,Hindamistabel!K124:K128)</f>
        <v>loodushoiutööde andmed (sh RMK, ELF), EELIS toetuste andmekiht</v>
      </c>
      <c r="G33" s="161" t="str">
        <f>_xlfn.TEXTJOIN("; ",TRUE,Hindamistabel!L124:L128)</f>
        <v>Kaitsekorralduskava näeb ette 3,1 ha puisniitude hooldamise. 2025. a hooldati ligi 4 ha. Lisaks on 2003. a inventeeritud umbes 2 ha puisniitu, mida pole hooldatud. Kaitsekorralduskavas on kirjas: "Ala
on juba tihedamalt metsastunud, mille taastamine on võimalik, kuid see oleks väga töömahukas." Uue kaitsekorralduskava koostamise käigus tuleks hinnata hooldamata osa, mis väärtus on sel metsaelupaigana või tuleks ikkagi planeerida puisniidu taastamine. Arvestama peab väike-konnakotka elupaiganõudlusega. Väike-konnakotka pesa avastati alal  5 aastat pärast kaitsekorralduskava kinnitamist.</v>
      </c>
    </row>
    <row r="34" spans="1:7" ht="49.2"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",TRUE,Hindamistabel!K129:K133)</f>
        <v>kaitsekorralduskava</v>
      </c>
      <c r="G34" s="161" t="str">
        <f>_xlfn.TEXTJOIN("; ",TRUE,Hindamistabel!L129:L133)</f>
        <v>Selliseid töid ei ole planeeritud.</v>
      </c>
    </row>
    <row r="35" spans="1:7" ht="123"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Ei ole asjakohane</v>
      </c>
      <c r="F35" s="160" t="str">
        <f>_xlfn.TEXTJOIN("; ",TRUE,Hindamistabel!K134:K138)</f>
        <v>kaitsekorralduskava</v>
      </c>
      <c r="G35" s="161" t="str">
        <f>_xlfn.TEXTJOIN("; ",TRUE,Hindamistabel!L134:L138)</f>
        <v/>
      </c>
    </row>
    <row r="36" spans="1:7" ht="221.4" x14ac:dyDescent="0.4">
      <c r="A36" s="158" t="s">
        <v>301</v>
      </c>
      <c r="B36" s="159" t="s">
        <v>273</v>
      </c>
      <c r="C36" s="159" t="s">
        <v>196</v>
      </c>
      <c r="D36" s="171" t="s">
        <v>302</v>
      </c>
      <c r="E36" s="164" t="str">
        <f>IF(Hindamistabel!J139&lt;&gt;"",Hindamistabel!J139,"")</f>
        <v>Tegemata on uue kaitse-eeskirja projekti koostamine ja eelnõu menetelemine (hoiuala liitmine Aseri maastikukaitsealaga). See tegevus oli planeeritud kaitsekorraldusperioodi algusesse. Tööplaani täitmise vahehindamises, mis, määras tegevused 2016.-2020. aastaks, on kirjas: "Teostamata. Järgmisse eelarveperioodi ei planeerita." Kaitsekorralduskavas on planeeritud regulaarsed järelevalvereidid, kuid neid pole tehtud.</v>
      </c>
      <c r="F36" s="160" t="str">
        <f>_xlfn.TEXTJOIN("; ",TRUE,Hindamistabel!K139:K139)</f>
        <v>kaitsekorralduskava, EELIS, KESE, Keskkonnaameti dokumendihaldussüsteem, külastustaristu virtuaalkontor, OKAS, väärteomenetluste portaal</v>
      </c>
      <c r="G36" s="161" t="str">
        <f>_xlfn.TEXTJOIN("; ",TRUE,Hindamistabel!L139:L139)</f>
        <v/>
      </c>
    </row>
    <row r="37" spans="1:7" ht="73.8"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60" t="str">
        <f>_xlfn.TEXTJOIN("; ",TRUE,Hindamistabel!K140:K144)</f>
        <v>kaitsekorralduskava, EELIS, KESE</v>
      </c>
      <c r="G37" s="161" t="str">
        <f>_xlfn.TEXTJOIN("; ",TRUE,Hindamistabel!L140:L144)</f>
        <v>On tehtud ohustatud taimekoosluste seiret (viimati 2014.a)</v>
      </c>
    </row>
    <row r="38" spans="1:7" ht="98.4"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Üle poole (50-90%) planeeritud meetmetest on rakendatud.</v>
      </c>
      <c r="F38" s="160" t="str">
        <f>_xlfn.TEXTJOIN("; ",TRUE,Hindamistabel!K145:K149)</f>
        <v>kaitsekorralduskava, Keskkonnaameti dokumendihaldussüsteem</v>
      </c>
      <c r="G38" s="161" t="str">
        <f>_xlfn.TEXTJOIN("; ",TRUE,Hindamistabel!L145:L149)</f>
        <v>Tehtud on kaitsekorraldusperioodi II etapi (2015-2019) tegevuskava ja eelarve täpsustamine. Uut kaitse-eeskirja pole menetletud.</v>
      </c>
    </row>
    <row r="39" spans="1:7" ht="73.8"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Ei ole asjakohane</v>
      </c>
      <c r="F39" s="160" t="str">
        <f>_xlfn.TEXTJOIN("; ",TRUE,Hindamistabel!K150:K154)</f>
        <v>kaitsekorralduskava</v>
      </c>
      <c r="G39" s="161" t="str">
        <f>_xlfn.TEXTJOIN("; ",TRUE,Hindamistabel!L150:L154)</f>
        <v/>
      </c>
    </row>
    <row r="40" spans="1:7" ht="98.4" x14ac:dyDescent="0.4">
      <c r="A40" s="158" t="s">
        <v>314</v>
      </c>
      <c r="B40" s="159" t="s">
        <v>273</v>
      </c>
      <c r="C40" s="159" t="s">
        <v>196</v>
      </c>
      <c r="D40" s="171" t="s">
        <v>315</v>
      </c>
      <c r="E40" s="164" t="str">
        <f>IF(Hindamistabel!J155&lt;&gt;"",Hindamistabel!J155,"")</f>
        <v>Jah, on taastatud puisniitu, kuigi kaitsekorralduskava seda ette ei näinud.</v>
      </c>
      <c r="F40" s="160" t="str">
        <f>_xlfn.TEXTJOIN("; ",TRUE,Hindamistabel!K155:K155)</f>
        <v>loodushoiutööde andmed (sh RMK, ELF)</v>
      </c>
      <c r="G40" s="161" t="str">
        <f>_xlfn.TEXTJOIN("; ",TRUE,Hindamistabel!L155:L155)</f>
        <v/>
      </c>
    </row>
    <row r="41" spans="1:7" ht="49.2"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60" t="str">
        <f>_xlfn.TEXTJOIN("; ",TRUE,Hindamistabel!K156:K160)</f>
        <v>Riigi Teataja</v>
      </c>
      <c r="G41" s="161" t="str">
        <f>_xlfn.TEXTJOIN("; ",TRUE,Hindamistabel!L156:L160)</f>
        <v/>
      </c>
    </row>
    <row r="42" spans="1:7" ht="73.8"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49.2" x14ac:dyDescent="0.4">
      <c r="A43" s="158" t="s">
        <v>325</v>
      </c>
      <c r="B43" s="159" t="s">
        <v>273</v>
      </c>
      <c r="C43" s="159" t="s">
        <v>317</v>
      </c>
      <c r="D43" s="171" t="s">
        <v>433</v>
      </c>
      <c r="E43" s="164" t="str">
        <f>IF(Hindamistabel!J162&lt;&gt;"",Hindamistabel!J162,"")</f>
        <v/>
      </c>
      <c r="F43" s="160" t="str">
        <f>IF(Hindamistabel!K162&lt;&gt;"",Hindamistabel!K162,"")</f>
        <v/>
      </c>
      <c r="G43" s="161" t="str">
        <f>IF(Hindamistabel!L162&lt;&gt;"",Hindamistabel!L162,"")</f>
        <v/>
      </c>
    </row>
    <row r="44" spans="1:7" ht="147.6" x14ac:dyDescent="0.4">
      <c r="A44" s="158" t="s">
        <v>328</v>
      </c>
      <c r="B44" s="159" t="s">
        <v>273</v>
      </c>
      <c r="C44" s="159" t="s">
        <v>317</v>
      </c>
      <c r="D44" s="171" t="s">
        <v>434</v>
      </c>
      <c r="E44" s="164" t="str">
        <f>IF(Hindamistabel!J163&lt;&gt;"",Hindamistabel!J163,"")</f>
        <v/>
      </c>
      <c r="F44" s="160" t="str">
        <f>IF(Hindamistabel!K163&lt;&gt;"",Hindamistabel!K163,"")</f>
        <v/>
      </c>
      <c r="G44" s="161" t="str">
        <f>IF(Hindamistabel!L163&lt;&gt;"",Hindamistabel!L163,"")</f>
        <v/>
      </c>
    </row>
    <row r="45" spans="1:7" ht="409.6"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",TRUE,Hindamistabel!K164:K168)</f>
        <v>EELIS, KESE</v>
      </c>
      <c r="G45" s="161" t="str">
        <f>_xlfn.TEXTJOIN("; ",TRUE,Hindamistabel!L164:L168)</f>
        <v>Kaitsekorraldusperioodi alguses oli puisniiduna inventeeritud umbes 6 ha ja seisundinäitajatest oli märgitud ainult looduskaitseline seisund (C). 2006. ja 2014. aastal tehti alal ohustatud taimekoosluste seiret. 2014. a seirearuandes on kirjas: "Puisniidu seisund pole vahepealsete aastatega kuigivõrd muutunud. Mõnevõrra on suurenenud liigirikkus."   2020. aasta hindas Keskkonnaamet seisundinäitajaid hooldatud osal (4 ha) hinnanguga B või II, mis on kõrgemad kui 2003. aastal. Kuna 2/3 puisniitudest on seisund paranenud, loeb hindaja puisniitude seisundi alal tervikuna paranenuks. 2 ha hooldamata osas tuleks uue kaitsekorralduskava koostamise ajal viia läbi hinnang, kas see osa on veel puisniiduna taastatav või on kujunenud väärtuslik metsakooslus. Arvestada tuleb ka väikekonnakotka elupaiganõudlusega, kes asustas ala 2016. aastal ( viis aastat pärast kaitsekorralduskava kinnitamist).</v>
      </c>
    </row>
    <row r="46" spans="1:7" ht="73.8" x14ac:dyDescent="0.4">
      <c r="A46" s="158" t="s">
        <v>335</v>
      </c>
      <c r="B46" s="159" t="s">
        <v>273</v>
      </c>
      <c r="C46" s="159" t="s">
        <v>317</v>
      </c>
      <c r="D46" s="171" t="s">
        <v>435</v>
      </c>
      <c r="E46" s="164" t="str">
        <f>IF(Hindamistabel!J169&lt;&gt;"",Hindamistabel!J169,"")</f>
        <v>Puisniitude seisundi paranemine on tingitud regulaarsest hooldamisest sobivate hooldusvõtetega.</v>
      </c>
      <c r="F46" s="160" t="str">
        <f>IF(Hindamistabel!K169&lt;&gt;"",Hindamistabel!K169,"")</f>
        <v>EELIS, hiindaja teadmised</v>
      </c>
      <c r="G46" s="161" t="str">
        <f>IF(Hindamistabel!L169&lt;&gt;"",Hindamistabel!L169,"")</f>
        <v/>
      </c>
    </row>
    <row r="47" spans="1:7" ht="49.2" x14ac:dyDescent="0.4">
      <c r="A47" s="158" t="s">
        <v>337</v>
      </c>
      <c r="B47" s="159" t="s">
        <v>273</v>
      </c>
      <c r="C47" s="159" t="s">
        <v>317</v>
      </c>
      <c r="D47" s="171" t="s">
        <v>436</v>
      </c>
      <c r="E47" s="164" t="str">
        <f>IF(Hindamistabel!J170&lt;&gt;"",Hindamistabel!J170,"")</f>
        <v>Ei ole asjakohane.</v>
      </c>
      <c r="F47" s="160" t="str">
        <f>IF(Hindamistabel!K170&lt;&gt;"",Hindamistabel!K170,"")</f>
        <v>EELIS</v>
      </c>
      <c r="G47" s="161" t="str">
        <f>IF(Hindamistabel!L170&lt;&gt;"",Hindamistabel!L170,"")</f>
        <v/>
      </c>
    </row>
    <row r="48" spans="1:7" ht="174" customHeight="1" x14ac:dyDescent="0.4">
      <c r="A48" s="158" t="s">
        <v>340</v>
      </c>
      <c r="B48" s="159" t="s">
        <v>273</v>
      </c>
      <c r="C48" s="159" t="s">
        <v>317</v>
      </c>
      <c r="D48" s="171" t="s">
        <v>437</v>
      </c>
      <c r="E48" s="164" t="str">
        <f>IF(Hindamistabel!J171&lt;&gt;"",Hindamistabel!J171,"")</f>
        <v/>
      </c>
      <c r="F48" s="160" t="str">
        <f>IF(Hindamistabel!K171&lt;&gt;"",Hindamistabel!K171,"")</f>
        <v>hindaja teadmised</v>
      </c>
      <c r="G48" s="161" t="str">
        <f>IF(Hindamistabel!L171&lt;&gt;"",Hindamistabel!L171,"")</f>
        <v/>
      </c>
    </row>
    <row r="49" spans="1:7" ht="172.2"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hea või paranenud</v>
      </c>
      <c r="F49" s="160" t="str">
        <f>_xlfn.TEXTJOIN("; ",TRUE,Hindamistabel!K172:K175)</f>
        <v>Keskkonnaagentuur, ELME kaardikihid</v>
      </c>
      <c r="G49" s="161" t="str">
        <f>_xlfn.TEXTJOIN("; ",TRUE,Hindamistabel!L172:L175)</f>
        <v>Hindamisel on lähtutud suunised vastamiseseks sellest osast, mida teha siis, kui muutust pole võimalik hinnata. Arupealse hoiuala hindepunktid nelja ökosüsteemi teenuse (mulla org C, elupaigahüve, tolmeldamine, vee reguleerimisvõime) kaardi alusel on 7,81 (hea).</v>
      </c>
    </row>
    <row r="50" spans="1:7" ht="123"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",TRUE,Hindamistabel!K176:K179)</f>
        <v>Keskkonnaagentuur, ELME kaardikihid</v>
      </c>
      <c r="G50" s="161" t="str">
        <f>_xlfn.TEXTJOIN("; ",TRUE,Hindamistabel!L176:L179)</f>
        <v xml:space="preserve">Hindamisel on lähtutud suunised vastamiseseks sellest osast, mida teha siis, kui muutust pole võimalik hinnata. Arupealse hoiuala sidususe hindepunktid ELME kaardikihtide alusel on 54,7 (keskmine). </v>
      </c>
    </row>
    <row r="51" spans="1:7" ht="147.6"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",TRUE,Hindamistabel!K180:K182)</f>
        <v>Keskkonnaameti piirkondlik pärandniitude spetsialist, OKAS, väärteomenetluse portaal</v>
      </c>
      <c r="G51" s="161" t="str">
        <f>_xlfn.TEXTJOIN("; ",TRUE,Hindamistabel!L180:L182)</f>
        <v>Metsa väljavedu üle puisniidu kahjustas pinnast.</v>
      </c>
    </row>
    <row r="52" spans="1:7" ht="123"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Jah, rikkumistel on võimalik (oluline) mõju kaitseväärtustele</v>
      </c>
      <c r="F52" s="160" t="str">
        <f>_xlfn.TEXTJOIN("; ",TRUE,Hindamistabel!K183:K185)</f>
        <v>Keskkonnaameti piirkondlik pärandniitude spetsialist, hindaja arvamus</v>
      </c>
      <c r="G52" s="161" t="str">
        <f>_xlfn.TEXTJOIN("; ",TRUE,Hindamistabel!L183:L185)</f>
        <v>Metsa väljavedu üle puisniidu kahjustas pinnast.</v>
      </c>
    </row>
    <row r="53" spans="1:7" ht="409.6"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Ei oska vastata</v>
      </c>
      <c r="F53" s="160" t="str">
        <f>_xlfn.TEXTJOIN("; ",TRUE,Hindamistabel!K186:K190)</f>
        <v>Riigi Teataja, EELIS, hindaja arvamus, kaitsekorralduskava</v>
      </c>
      <c r="G53" s="161" t="str">
        <f>_xlfn.TEXTJOIN("; ",TRUE,Hindamistabel!L186:L190)</f>
        <v xml:space="preserve">Kaitsekorralduskavas on kirjas, et Arupealse hoiuala koos Kalvi hoiualaga tuleks liita Aseri maastikukaitsealaga ja kehtestada piiranguvööndi režiim. Tulemuslikkuse hindaja arvates ei ole see pärandniitude kaitseks tingimata vajalik, sest nende kaitse on tagatud ka hoiualal. Pärast kaitsekorralduskava kinnitamist registreeriti 2016. aastal hoiuala servas väike-konnakotka pesa (pesas 1 poeg). 2019. ja 2022. aastal oli pesa asustamata. EELISes piiritletud väike-konnakotka elupaik (liigi leiukoht) hõlmab tervenisti Arupealse hoiuala. Tuleks kaaluda, kas väike-konnakotkast lähtuvalt on vajalik ala liita Aseri maastikukaitsealaga, moodustada sihtkaitsevöönd ja seada väike-konnakotkas kaitseväärtuseks.  </v>
      </c>
    </row>
    <row r="54" spans="1:7" ht="73.8" x14ac:dyDescent="0.4">
      <c r="A54" s="158" t="s">
        <v>366</v>
      </c>
      <c r="B54" s="159" t="s">
        <v>273</v>
      </c>
      <c r="C54" s="159" t="s">
        <v>317</v>
      </c>
      <c r="D54" s="172" t="s">
        <v>438</v>
      </c>
      <c r="E54" s="160" t="str">
        <f>IF(Hindamistabel!J191&lt;&gt;"",Hindamistabel!J191,"")</f>
        <v/>
      </c>
      <c r="F54" s="160" t="str">
        <f>IF(Hindamistabel!K191&lt;&gt;"",Hindamistabel!K191,"")</f>
        <v>Riigi Teataja, hindaja arvamus</v>
      </c>
      <c r="G54" s="161" t="str">
        <f>IF(Hindamistabel!L191&lt;&gt;"",Hindamistabel!L191,"")</f>
        <v/>
      </c>
    </row>
    <row r="55" spans="1:7" ht="98.4"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 xml:space="preserve">Jah </v>
      </c>
      <c r="F55" s="160" t="str">
        <f>_xlfn.TEXTJOIN("; ",TRUE,Hindamistabel!K192:K196)</f>
        <v>Riigi Teataja, EELIS</v>
      </c>
      <c r="G55" s="161" t="str">
        <f>_xlfn.TEXTJOIN("; ",TRUE,Hindamistabel!L192:L196)</f>
        <v>Hoiuala määrusega on kaitseväärtuseks seatud puisniidud, mis on ka ainus elupaigatüüp hoiualal. Väike-konnakotkas on kaitstud püsielupaiga kaitsekorraga.</v>
      </c>
    </row>
    <row r="56" spans="1:7" ht="98.4" x14ac:dyDescent="0.4">
      <c r="A56" s="158" t="s">
        <v>404</v>
      </c>
      <c r="B56" s="159" t="s">
        <v>273</v>
      </c>
      <c r="C56" s="159" t="s">
        <v>317</v>
      </c>
      <c r="D56" s="171" t="s">
        <v>439</v>
      </c>
      <c r="E56" s="164" t="str">
        <f>IF(Hindamistabel!J197&lt;&gt;"",Hindamistabel!J197,"")</f>
        <v/>
      </c>
      <c r="F56" s="160" t="str">
        <f>IF(Hindamistabel!K197&lt;&gt;"",Hindamistabel!K197,"")</f>
        <v>Riigi Teataja, EELIS</v>
      </c>
      <c r="G56" s="161" t="str">
        <f>IF(Hindamistabel!L197&lt;&gt;"",Hindamistabel!L197,"")</f>
        <v/>
      </c>
    </row>
    <row r="57" spans="1:7" ht="103.5" customHeight="1" x14ac:dyDescent="0.4">
      <c r="A57" s="165">
        <v>20</v>
      </c>
      <c r="B57" s="166" t="s">
        <v>55</v>
      </c>
      <c r="C57" s="166" t="s">
        <v>55</v>
      </c>
      <c r="D57" s="173" t="s">
        <v>371</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2026-03-19T10:38:46Z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