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D:\WORK\25-11.Lindi LKA VR\TELLIJALE\25-11.Lindi LKA veereziimi taastamise projekt_V01\I SELETUSKIRI JA MAHUD\"/>
    </mc:Choice>
  </mc:AlternateContent>
  <xr:revisionPtr revIDLastSave="0" documentId="8_{AF948E33-79DF-4F2B-9B6F-147F7B7B404C}" xr6:coauthVersionLast="47" xr6:coauthVersionMax="47" xr10:uidLastSave="{00000000-0000-0000-0000-000000000000}"/>
  <bookViews>
    <workbookView xWindow="28680" yWindow="-120" windowWidth="29040" windowHeight="15720" tabRatio="957" activeTab="3" xr2:uid="{D24C278B-FCF7-4F61-AA65-C126DC6BCDEB}"/>
  </bookViews>
  <sheets>
    <sheet name="Tab 1.Kraavide param." sheetId="1" r:id="rId1"/>
    <sheet name="Tab 2.Kraavivalli param." sheetId="2" r:id="rId2"/>
    <sheet name="Tab 3.Uur.truubid" sheetId="16" r:id="rId3"/>
    <sheet name="Tab 4.Kav.tööd" sheetId="3" r:id="rId4"/>
    <sheet name="Tab 5.Trassiraied" sheetId="4" r:id="rId5"/>
    <sheet name="Tab 6.Paisu tüüpmaht" sheetId="17" r:id="rId6"/>
    <sheet name="Tab 7.Paisude raj." sheetId="8" r:id="rId7"/>
    <sheet name="Tab 8.Likv.rajatised" sheetId="5" r:id="rId8"/>
    <sheet name="Tab 9.Ligipääsud" sheetId="18" r:id="rId9"/>
    <sheet name="Tab 10a-10b.Truubid" sheetId="20" r:id="rId10"/>
    <sheet name="Tab 11.Veejuhtmed" sheetId="21" r:id="rId11"/>
    <sheet name="Tab 12.Tööde maksumus" sheetId="12" r:id="rId12"/>
    <sheet name="Tab 13a-13c.Mõju analüüs" sheetId="13" r:id="rId13"/>
    <sheet name="Tab 14.Maaomanikud" sheetId="14" r:id="rId14"/>
    <sheet name="Tab 15.Infrastruktuur" sheetId="15" r:id="rId1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8" i="12" l="1"/>
  <c r="D18" i="12"/>
  <c r="E18" i="12"/>
  <c r="F18" i="12" s="1"/>
  <c r="B19" i="12"/>
  <c r="D19" i="12"/>
  <c r="E19" i="12"/>
  <c r="F19" i="12"/>
  <c r="B20" i="12"/>
  <c r="D20" i="12"/>
  <c r="E20" i="12"/>
  <c r="F20" i="12"/>
  <c r="B21" i="12"/>
  <c r="D21" i="12"/>
  <c r="E21" i="12"/>
  <c r="F21" i="12" s="1"/>
  <c r="B22" i="12"/>
  <c r="D22" i="12"/>
  <c r="E22" i="12"/>
  <c r="F22" i="12" s="1"/>
  <c r="B11" i="1"/>
  <c r="H121" i="4" l="1"/>
  <c r="I121" i="4" s="1"/>
  <c r="B111" i="4"/>
  <c r="C111" i="4"/>
  <c r="H111" i="4"/>
  <c r="I111" i="4" s="1"/>
  <c r="C46" i="5" l="1"/>
  <c r="D46" i="5" s="1"/>
  <c r="D11" i="3" l="1"/>
  <c r="D10" i="3" l="1"/>
  <c r="B9" i="12" l="1"/>
  <c r="D9" i="12"/>
  <c r="E9" i="12"/>
  <c r="F9" i="12" s="1"/>
  <c r="B137" i="4" l="1"/>
  <c r="C137" i="4"/>
  <c r="D29" i="3"/>
  <c r="B136" i="4" l="1"/>
  <c r="C136" i="4"/>
  <c r="G75" i="4"/>
  <c r="I75" i="4" s="1"/>
  <c r="G74" i="4"/>
  <c r="I74" i="4" s="1"/>
  <c r="B127" i="4"/>
  <c r="C127" i="4"/>
  <c r="H127" i="4" s="1"/>
  <c r="I127" i="4" s="1"/>
  <c r="B135" i="4"/>
  <c r="C135" i="4"/>
  <c r="B134" i="4"/>
  <c r="C134" i="4"/>
  <c r="B133" i="4"/>
  <c r="C133" i="4"/>
  <c r="C126" i="4"/>
  <c r="B126" i="4"/>
  <c r="C40" i="4"/>
  <c r="B132" i="4"/>
  <c r="C132" i="4"/>
  <c r="B130" i="4"/>
  <c r="C130" i="4"/>
  <c r="B131" i="4"/>
  <c r="C131" i="4"/>
  <c r="D7" i="4"/>
  <c r="D21" i="3" l="1"/>
  <c r="K32" i="20" l="1"/>
  <c r="D23" i="3" s="1"/>
  <c r="I32" i="20" l="1"/>
  <c r="D22" i="3" s="1"/>
  <c r="J32" i="20"/>
  <c r="D24" i="3" s="1"/>
  <c r="F32" i="20"/>
  <c r="D20" i="3" s="1"/>
  <c r="B128" i="4" l="1"/>
  <c r="C128" i="4"/>
  <c r="B129" i="4"/>
  <c r="C129" i="4"/>
  <c r="B125" i="4"/>
  <c r="C125" i="4"/>
  <c r="B124" i="4"/>
  <c r="C124" i="4"/>
  <c r="B123" i="4"/>
  <c r="C123" i="4"/>
  <c r="H122" i="4"/>
  <c r="I122" i="4" s="1"/>
  <c r="B122" i="4"/>
  <c r="C122" i="4"/>
  <c r="Q10" i="5"/>
  <c r="E22" i="20"/>
  <c r="F22" i="20"/>
  <c r="G22" i="20"/>
  <c r="D22" i="20"/>
  <c r="I11" i="21" l="1"/>
  <c r="B23" i="12" l="1"/>
  <c r="B24" i="12"/>
  <c r="D24" i="12"/>
  <c r="B25" i="12"/>
  <c r="D25" i="12"/>
  <c r="D14" i="21"/>
  <c r="D13" i="21"/>
  <c r="I9" i="21"/>
  <c r="I10" i="21"/>
  <c r="I14" i="21" s="1"/>
  <c r="D15" i="21" l="1"/>
  <c r="I8" i="21" l="1"/>
  <c r="I13" i="21" s="1"/>
  <c r="I15" i="21" s="1"/>
  <c r="D26" i="3" s="1"/>
  <c r="D27" i="3" l="1"/>
  <c r="E25" i="12" s="1"/>
  <c r="F25" i="12" s="1"/>
  <c r="E24" i="12"/>
  <c r="F24" i="12" s="1"/>
  <c r="E21" i="20"/>
  <c r="F21" i="20"/>
  <c r="G21" i="20"/>
  <c r="D21" i="20"/>
  <c r="B5" i="1"/>
  <c r="B156" i="1" s="1"/>
  <c r="E20" i="20"/>
  <c r="F20" i="20"/>
  <c r="G20" i="20"/>
  <c r="D20" i="20"/>
  <c r="M104" i="5"/>
  <c r="K99" i="5"/>
  <c r="P94" i="5"/>
  <c r="M96" i="5"/>
  <c r="N96" i="5"/>
  <c r="M79" i="5"/>
  <c r="H119" i="4"/>
  <c r="E19" i="20"/>
  <c r="F19" i="20"/>
  <c r="G19" i="20"/>
  <c r="D19" i="20"/>
  <c r="D95" i="4"/>
  <c r="M88" i="5"/>
  <c r="E18" i="20"/>
  <c r="F18" i="20"/>
  <c r="G18" i="20"/>
  <c r="D18" i="20"/>
  <c r="M86" i="5"/>
  <c r="M85" i="5"/>
  <c r="N85" i="5"/>
  <c r="M90" i="5"/>
  <c r="N57" i="5" l="1"/>
  <c r="D16" i="20"/>
  <c r="E16" i="20"/>
  <c r="F16" i="20"/>
  <c r="G16" i="20"/>
  <c r="D17" i="20"/>
  <c r="E17" i="20"/>
  <c r="F17" i="20"/>
  <c r="G17" i="20"/>
  <c r="E15" i="20"/>
  <c r="F15" i="20"/>
  <c r="G15" i="20"/>
  <c r="D15" i="20"/>
  <c r="E14" i="20"/>
  <c r="F14" i="20"/>
  <c r="G14" i="20"/>
  <c r="D14" i="20"/>
  <c r="E13" i="20"/>
  <c r="F13" i="20"/>
  <c r="G13" i="20"/>
  <c r="D13" i="20"/>
  <c r="E12" i="20"/>
  <c r="F12" i="20"/>
  <c r="G12" i="20"/>
  <c r="D12" i="20"/>
  <c r="E11" i="20"/>
  <c r="F11" i="20"/>
  <c r="G11" i="20"/>
  <c r="D11" i="20"/>
  <c r="G10" i="20"/>
  <c r="E10" i="20"/>
  <c r="F10" i="20"/>
  <c r="D10" i="20"/>
  <c r="G5" i="20"/>
  <c r="E9" i="20"/>
  <c r="F9" i="20"/>
  <c r="G9" i="20"/>
  <c r="D9" i="20"/>
  <c r="G8" i="20"/>
  <c r="G7" i="20"/>
  <c r="G6" i="20"/>
  <c r="E8" i="20"/>
  <c r="F8" i="20"/>
  <c r="D8" i="20"/>
  <c r="D7" i="20"/>
  <c r="E7" i="20"/>
  <c r="F7" i="20"/>
  <c r="E6" i="20"/>
  <c r="F6" i="20"/>
  <c r="D6" i="20"/>
  <c r="E5" i="20"/>
  <c r="F5" i="20"/>
  <c r="D5" i="20"/>
  <c r="G69" i="4"/>
  <c r="N72" i="5"/>
  <c r="L72" i="5"/>
  <c r="G4" i="17" l="1"/>
  <c r="G5" i="17"/>
  <c r="G6" i="17" l="1"/>
  <c r="N62" i="5"/>
  <c r="P13" i="5"/>
  <c r="P14" i="5"/>
  <c r="P15" i="5"/>
  <c r="P16" i="5"/>
  <c r="P17" i="5"/>
  <c r="P18" i="5"/>
  <c r="P19" i="5"/>
  <c r="P20" i="5"/>
  <c r="P21" i="5"/>
  <c r="P22" i="5"/>
  <c r="P23" i="5"/>
  <c r="P24" i="5"/>
  <c r="P25" i="5"/>
  <c r="P26" i="5"/>
  <c r="P27" i="5"/>
  <c r="P28" i="5"/>
  <c r="P29" i="5"/>
  <c r="P30" i="5"/>
  <c r="P31" i="5"/>
  <c r="P32" i="5"/>
  <c r="P33" i="5"/>
  <c r="P34" i="5"/>
  <c r="P35" i="5"/>
  <c r="P36" i="5"/>
  <c r="P37" i="5"/>
  <c r="P38" i="5"/>
  <c r="P39" i="5"/>
  <c r="P40" i="5"/>
  <c r="P41" i="5"/>
  <c r="P42" i="5"/>
  <c r="P43" i="5"/>
  <c r="P44" i="5"/>
  <c r="P45" i="5"/>
  <c r="P46" i="5"/>
  <c r="P47" i="5"/>
  <c r="P48" i="5"/>
  <c r="P49" i="5"/>
  <c r="P50" i="5"/>
  <c r="P51" i="5"/>
  <c r="P52" i="5"/>
  <c r="P53" i="5"/>
  <c r="P54" i="5"/>
  <c r="P55" i="5"/>
  <c r="P56" i="5"/>
  <c r="P57" i="5"/>
  <c r="P58" i="5"/>
  <c r="P59" i="5"/>
  <c r="P60" i="5"/>
  <c r="P61" i="5"/>
  <c r="P62" i="5"/>
  <c r="P63" i="5"/>
  <c r="P64" i="5"/>
  <c r="P65" i="5"/>
  <c r="P67" i="5"/>
  <c r="P68" i="5"/>
  <c r="P69" i="5"/>
  <c r="P70" i="5"/>
  <c r="P71" i="5"/>
  <c r="P72" i="5"/>
  <c r="P73" i="5"/>
  <c r="P74" i="5"/>
  <c r="P75" i="5"/>
  <c r="P76" i="5"/>
  <c r="P77" i="5"/>
  <c r="P78" i="5"/>
  <c r="P79" i="5"/>
  <c r="P80" i="5"/>
  <c r="P81" i="5"/>
  <c r="P82" i="5"/>
  <c r="P83" i="5"/>
  <c r="P84" i="5"/>
  <c r="P85" i="5"/>
  <c r="P86" i="5"/>
  <c r="P87" i="5"/>
  <c r="P88" i="5"/>
  <c r="P89" i="5"/>
  <c r="P90" i="5"/>
  <c r="P91" i="5"/>
  <c r="P92" i="5"/>
  <c r="P93" i="5"/>
  <c r="P95" i="5"/>
  <c r="P96" i="5"/>
  <c r="P97" i="5"/>
  <c r="P98" i="5"/>
  <c r="P99" i="5"/>
  <c r="P100" i="5"/>
  <c r="P101" i="5"/>
  <c r="P102" i="5"/>
  <c r="P103" i="5"/>
  <c r="P104" i="5"/>
  <c r="P105" i="5"/>
  <c r="P106" i="5"/>
  <c r="P107" i="5"/>
  <c r="P108" i="5"/>
  <c r="P109" i="5"/>
  <c r="P110" i="5"/>
  <c r="P8" i="5"/>
  <c r="P9" i="5"/>
  <c r="P10" i="5"/>
  <c r="P11" i="5"/>
  <c r="P12" i="5"/>
  <c r="P7" i="5"/>
  <c r="G5" i="4" l="1"/>
  <c r="G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70" i="4"/>
  <c r="G71" i="4"/>
  <c r="G72" i="4"/>
  <c r="G73"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4" i="4"/>
  <c r="I112" i="5" l="1"/>
  <c r="J8" i="5"/>
  <c r="F5" i="4" s="1"/>
  <c r="J9" i="5"/>
  <c r="F6" i="4" s="1"/>
  <c r="J10" i="5"/>
  <c r="F7" i="4" s="1"/>
  <c r="J11" i="5"/>
  <c r="F8" i="4" s="1"/>
  <c r="J12" i="5"/>
  <c r="F9" i="4" s="1"/>
  <c r="J13" i="5"/>
  <c r="F10" i="4" s="1"/>
  <c r="J14" i="5"/>
  <c r="F11" i="4" s="1"/>
  <c r="J15" i="5"/>
  <c r="F12" i="4" s="1"/>
  <c r="J16" i="5"/>
  <c r="F13" i="4" s="1"/>
  <c r="J17" i="5"/>
  <c r="F14" i="4" s="1"/>
  <c r="J18" i="5"/>
  <c r="F15" i="4" s="1"/>
  <c r="J19" i="5"/>
  <c r="F16" i="4" s="1"/>
  <c r="J20" i="5"/>
  <c r="F17" i="4" s="1"/>
  <c r="J21" i="5"/>
  <c r="F18" i="4" s="1"/>
  <c r="J22" i="5"/>
  <c r="F19" i="4" s="1"/>
  <c r="J23" i="5"/>
  <c r="F20" i="4" s="1"/>
  <c r="J24" i="5"/>
  <c r="F21" i="4" s="1"/>
  <c r="J25" i="5"/>
  <c r="F22" i="4" s="1"/>
  <c r="J26" i="5"/>
  <c r="F23" i="4" s="1"/>
  <c r="J27" i="5"/>
  <c r="F24" i="4" s="1"/>
  <c r="J28" i="5"/>
  <c r="F25" i="4" s="1"/>
  <c r="J29" i="5"/>
  <c r="F26" i="4" s="1"/>
  <c r="J30" i="5"/>
  <c r="F27" i="4" s="1"/>
  <c r="J31" i="5"/>
  <c r="F28" i="4" s="1"/>
  <c r="J32" i="5"/>
  <c r="F29" i="4" s="1"/>
  <c r="J33" i="5"/>
  <c r="F30" i="4" s="1"/>
  <c r="J34" i="5"/>
  <c r="F31" i="4" s="1"/>
  <c r="J35" i="5"/>
  <c r="F32" i="4" s="1"/>
  <c r="J36" i="5"/>
  <c r="F33" i="4" s="1"/>
  <c r="J37" i="5"/>
  <c r="F34" i="4" s="1"/>
  <c r="J38" i="5"/>
  <c r="F35" i="4" s="1"/>
  <c r="J39" i="5"/>
  <c r="F36" i="4" s="1"/>
  <c r="J40" i="5"/>
  <c r="F37" i="4" s="1"/>
  <c r="J41" i="5"/>
  <c r="F38" i="4" s="1"/>
  <c r="J42" i="5"/>
  <c r="F39" i="4" s="1"/>
  <c r="J43" i="5"/>
  <c r="F40" i="4" s="1"/>
  <c r="J44" i="5"/>
  <c r="F41" i="4" s="1"/>
  <c r="J45" i="5"/>
  <c r="F42" i="4" s="1"/>
  <c r="J46" i="5"/>
  <c r="F43" i="4" s="1"/>
  <c r="J47" i="5"/>
  <c r="F44" i="4" s="1"/>
  <c r="J48" i="5"/>
  <c r="F45" i="4" s="1"/>
  <c r="J49" i="5"/>
  <c r="F46" i="4" s="1"/>
  <c r="J50" i="5"/>
  <c r="F47" i="4" s="1"/>
  <c r="J51" i="5"/>
  <c r="F48" i="4" s="1"/>
  <c r="J52" i="5"/>
  <c r="F49" i="4" s="1"/>
  <c r="J53" i="5"/>
  <c r="F50" i="4" s="1"/>
  <c r="J54" i="5"/>
  <c r="F51" i="4" s="1"/>
  <c r="J55" i="5"/>
  <c r="F52" i="4" s="1"/>
  <c r="J56" i="5"/>
  <c r="F53" i="4" s="1"/>
  <c r="J57" i="5"/>
  <c r="F54" i="4" s="1"/>
  <c r="J58" i="5"/>
  <c r="F55" i="4" s="1"/>
  <c r="J59" i="5"/>
  <c r="F56" i="4" s="1"/>
  <c r="J60" i="5"/>
  <c r="F57" i="4" s="1"/>
  <c r="J61" i="5"/>
  <c r="F58" i="4" s="1"/>
  <c r="J62" i="5"/>
  <c r="F59" i="4" s="1"/>
  <c r="J63" i="5"/>
  <c r="F60" i="4" s="1"/>
  <c r="J64" i="5"/>
  <c r="F61" i="4" s="1"/>
  <c r="J65" i="5"/>
  <c r="F62" i="4" s="1"/>
  <c r="J66" i="5"/>
  <c r="F63" i="4" s="1"/>
  <c r="J67" i="5"/>
  <c r="F64" i="4" s="1"/>
  <c r="J68" i="5"/>
  <c r="F65" i="4" s="1"/>
  <c r="J69" i="5"/>
  <c r="F66" i="4" s="1"/>
  <c r="J70" i="5"/>
  <c r="F67" i="4" s="1"/>
  <c r="J71" i="5"/>
  <c r="F68" i="4" s="1"/>
  <c r="J72" i="5"/>
  <c r="F69" i="4" s="1"/>
  <c r="J73" i="5"/>
  <c r="F70" i="4" s="1"/>
  <c r="J74" i="5"/>
  <c r="F71" i="4" s="1"/>
  <c r="J75" i="5"/>
  <c r="F72" i="4" s="1"/>
  <c r="J76" i="5"/>
  <c r="F73" i="4" s="1"/>
  <c r="J77" i="5"/>
  <c r="J78" i="5"/>
  <c r="J79" i="5"/>
  <c r="F78" i="4" s="1"/>
  <c r="J80" i="5"/>
  <c r="F79" i="4" s="1"/>
  <c r="J81" i="5"/>
  <c r="F80" i="4" s="1"/>
  <c r="J82" i="5"/>
  <c r="F81" i="4" s="1"/>
  <c r="J83" i="5"/>
  <c r="F82" i="4" s="1"/>
  <c r="J84" i="5"/>
  <c r="F83" i="4" s="1"/>
  <c r="J85" i="5"/>
  <c r="F84" i="4" s="1"/>
  <c r="J86" i="5"/>
  <c r="F85" i="4" s="1"/>
  <c r="J87" i="5"/>
  <c r="F86" i="4" s="1"/>
  <c r="J88" i="5"/>
  <c r="F87" i="4" s="1"/>
  <c r="J89" i="5"/>
  <c r="F88" i="4" s="1"/>
  <c r="J90" i="5"/>
  <c r="F89" i="4" s="1"/>
  <c r="J91" i="5"/>
  <c r="F90" i="4" s="1"/>
  <c r="J92" i="5"/>
  <c r="F91" i="4" s="1"/>
  <c r="J93" i="5"/>
  <c r="F92" i="4" s="1"/>
  <c r="J94" i="5"/>
  <c r="F93" i="4" s="1"/>
  <c r="J95" i="5"/>
  <c r="F94" i="4" s="1"/>
  <c r="J96" i="5"/>
  <c r="F95" i="4" s="1"/>
  <c r="J97" i="5"/>
  <c r="F96" i="4" s="1"/>
  <c r="J98" i="5"/>
  <c r="F97" i="4" s="1"/>
  <c r="J99" i="5"/>
  <c r="F98" i="4" s="1"/>
  <c r="J100" i="5"/>
  <c r="F99" i="4" s="1"/>
  <c r="J101" i="5"/>
  <c r="F100" i="4" s="1"/>
  <c r="J102" i="5"/>
  <c r="F101" i="4" s="1"/>
  <c r="J103" i="5"/>
  <c r="F102" i="4" s="1"/>
  <c r="J104" i="5"/>
  <c r="F103" i="4" s="1"/>
  <c r="J105" i="5"/>
  <c r="F104" i="4" s="1"/>
  <c r="J106" i="5"/>
  <c r="F105" i="4" s="1"/>
  <c r="J107" i="5"/>
  <c r="F106" i="4" s="1"/>
  <c r="J108" i="5"/>
  <c r="F107" i="4" s="1"/>
  <c r="J109" i="5"/>
  <c r="F108" i="4" s="1"/>
  <c r="J110" i="5"/>
  <c r="F109" i="4" s="1"/>
  <c r="J7" i="5"/>
  <c r="F4" i="4" s="1"/>
  <c r="H112" i="5"/>
  <c r="F77" i="4" l="1"/>
  <c r="F75" i="4"/>
  <c r="F76" i="4"/>
  <c r="F74" i="4"/>
  <c r="K31" i="5"/>
  <c r="N38" i="5" l="1"/>
  <c r="B112" i="4"/>
  <c r="B113" i="4"/>
  <c r="B114" i="4"/>
  <c r="B115" i="4"/>
  <c r="B116" i="4"/>
  <c r="B117" i="4"/>
  <c r="B118" i="4"/>
  <c r="B119" i="4"/>
  <c r="B120" i="4"/>
  <c r="B121" i="4"/>
  <c r="B110" i="4"/>
  <c r="C113" i="4" l="1"/>
  <c r="C114" i="4"/>
  <c r="C115" i="4"/>
  <c r="C116" i="4"/>
  <c r="C117" i="4"/>
  <c r="C118" i="4"/>
  <c r="C119" i="4"/>
  <c r="I119" i="4" s="1"/>
  <c r="C121" i="4"/>
  <c r="C112" i="4"/>
  <c r="C110" i="4"/>
  <c r="H110" i="4" l="1"/>
  <c r="I110" i="4" s="1"/>
  <c r="H112" i="4"/>
  <c r="I112" i="4" s="1"/>
  <c r="B106" i="4" l="1"/>
  <c r="C106" i="4"/>
  <c r="I106" i="4" s="1"/>
  <c r="B107" i="4"/>
  <c r="C107" i="4"/>
  <c r="D107" i="4"/>
  <c r="B108" i="4"/>
  <c r="D108" i="4"/>
  <c r="I108" i="4" s="1"/>
  <c r="B109" i="4"/>
  <c r="D109" i="4"/>
  <c r="B98" i="4"/>
  <c r="D98" i="4"/>
  <c r="I98" i="4" s="1"/>
  <c r="B99" i="4"/>
  <c r="D99" i="4"/>
  <c r="I99" i="4" s="1"/>
  <c r="B100" i="4"/>
  <c r="C100" i="4"/>
  <c r="D100" i="4"/>
  <c r="B101" i="4"/>
  <c r="C101" i="4"/>
  <c r="B102" i="4"/>
  <c r="C102" i="4"/>
  <c r="I102" i="4" s="1"/>
  <c r="B103" i="4"/>
  <c r="C103" i="4"/>
  <c r="B104" i="4"/>
  <c r="C104" i="4"/>
  <c r="B105" i="4"/>
  <c r="D105" i="4"/>
  <c r="B76" i="4"/>
  <c r="C76" i="4"/>
  <c r="B77" i="4"/>
  <c r="C77" i="4"/>
  <c r="B78" i="4"/>
  <c r="D78" i="4"/>
  <c r="B79" i="4"/>
  <c r="D79" i="4"/>
  <c r="I79" i="4" s="1"/>
  <c r="B80" i="4"/>
  <c r="C80" i="4"/>
  <c r="B81" i="4"/>
  <c r="C81" i="4"/>
  <c r="I81" i="4" s="1"/>
  <c r="B82" i="4"/>
  <c r="D82" i="4"/>
  <c r="B83" i="4"/>
  <c r="D83" i="4"/>
  <c r="I83" i="4" s="1"/>
  <c r="B84" i="4"/>
  <c r="D84" i="4"/>
  <c r="B85" i="4"/>
  <c r="D85" i="4"/>
  <c r="B86" i="4"/>
  <c r="D86" i="4"/>
  <c r="B87" i="4"/>
  <c r="D87" i="4"/>
  <c r="I87" i="4" s="1"/>
  <c r="B88" i="4"/>
  <c r="C88" i="4"/>
  <c r="D88" i="4"/>
  <c r="B89" i="4"/>
  <c r="D89" i="4"/>
  <c r="B90" i="4"/>
  <c r="D90" i="4"/>
  <c r="B91" i="4"/>
  <c r="C91" i="4"/>
  <c r="B92" i="4"/>
  <c r="D92" i="4"/>
  <c r="B93" i="4"/>
  <c r="B94" i="4"/>
  <c r="D94" i="4"/>
  <c r="B95" i="4"/>
  <c r="C95" i="4"/>
  <c r="B96" i="4"/>
  <c r="C96" i="4"/>
  <c r="B97" i="4"/>
  <c r="D97" i="4"/>
  <c r="C5" i="4"/>
  <c r="D5" i="4"/>
  <c r="C8" i="4"/>
  <c r="D8" i="4"/>
  <c r="C10" i="4"/>
  <c r="C12" i="4"/>
  <c r="D12" i="4"/>
  <c r="C13" i="4"/>
  <c r="C14" i="4"/>
  <c r="C15" i="4"/>
  <c r="D15" i="4"/>
  <c r="C16" i="4"/>
  <c r="C17" i="4"/>
  <c r="D17" i="4"/>
  <c r="D18" i="4"/>
  <c r="D19" i="4"/>
  <c r="D20" i="4"/>
  <c r="C21" i="4"/>
  <c r="D22" i="4"/>
  <c r="C23" i="4"/>
  <c r="C24" i="4"/>
  <c r="D24" i="4"/>
  <c r="C25" i="4"/>
  <c r="C26" i="4"/>
  <c r="D26" i="4"/>
  <c r="D27" i="4"/>
  <c r="D28" i="4"/>
  <c r="D29" i="4"/>
  <c r="C30" i="4"/>
  <c r="D31" i="4"/>
  <c r="C32" i="4"/>
  <c r="D33" i="4"/>
  <c r="C34" i="4"/>
  <c r="D34" i="4"/>
  <c r="C35" i="4"/>
  <c r="D35" i="4"/>
  <c r="C36" i="4"/>
  <c r="C37" i="4"/>
  <c r="D37" i="4"/>
  <c r="C38" i="4"/>
  <c r="C39" i="4"/>
  <c r="D39" i="4"/>
  <c r="D40" i="4"/>
  <c r="C41" i="4"/>
  <c r="D41" i="4"/>
  <c r="C42" i="4"/>
  <c r="D42" i="4"/>
  <c r="C43" i="4"/>
  <c r="C44" i="4"/>
  <c r="D44" i="4"/>
  <c r="D45" i="4"/>
  <c r="D46" i="4"/>
  <c r="D47" i="4"/>
  <c r="C48" i="4"/>
  <c r="D48" i="4"/>
  <c r="D49" i="4"/>
  <c r="C50" i="4"/>
  <c r="C51" i="4"/>
  <c r="C52" i="4"/>
  <c r="D52" i="4"/>
  <c r="C54" i="4"/>
  <c r="I54" i="4" s="1"/>
  <c r="C55" i="4"/>
  <c r="D55" i="4"/>
  <c r="C56" i="4"/>
  <c r="D56" i="4"/>
  <c r="D57" i="4"/>
  <c r="D58" i="4"/>
  <c r="D59" i="4"/>
  <c r="C60" i="4"/>
  <c r="C61" i="4"/>
  <c r="C62" i="4"/>
  <c r="C63" i="4"/>
  <c r="C64" i="4"/>
  <c r="D65" i="4"/>
  <c r="C66" i="4"/>
  <c r="D67" i="4"/>
  <c r="C68" i="4"/>
  <c r="C69" i="4"/>
  <c r="D70" i="4"/>
  <c r="C71" i="4"/>
  <c r="C72" i="4"/>
  <c r="C73" i="4"/>
  <c r="C4" i="4"/>
  <c r="D4" i="4"/>
  <c r="I107" i="4" l="1"/>
  <c r="I89" i="4"/>
  <c r="I109" i="4"/>
  <c r="I85" i="4"/>
  <c r="I76" i="4"/>
  <c r="I101" i="4"/>
  <c r="I4" i="4"/>
  <c r="I88" i="4"/>
  <c r="I100" i="4"/>
  <c r="I96" i="4"/>
  <c r="I95" i="4"/>
  <c r="I92" i="4"/>
  <c r="I94" i="4"/>
  <c r="I93" i="4"/>
  <c r="I103" i="4"/>
  <c r="I82" i="4"/>
  <c r="I80" i="4"/>
  <c r="I91" i="4"/>
  <c r="I105" i="4"/>
  <c r="I84" i="4"/>
  <c r="I77" i="4"/>
  <c r="I104" i="4"/>
  <c r="I86" i="4"/>
  <c r="I90" i="4"/>
  <c r="I97" i="4"/>
  <c r="I78" i="4"/>
  <c r="N73" i="5" l="1"/>
  <c r="N107" i="5"/>
  <c r="N104" i="5" l="1"/>
  <c r="B99" i="5" l="1"/>
  <c r="C99" i="5"/>
  <c r="E99" i="5" s="1"/>
  <c r="F99" i="5"/>
  <c r="G99" i="5"/>
  <c r="L99" i="5"/>
  <c r="B100" i="5"/>
  <c r="C100" i="5"/>
  <c r="E100" i="5" s="1"/>
  <c r="F100" i="5"/>
  <c r="G100" i="5"/>
  <c r="K100" i="5"/>
  <c r="L100" i="5"/>
  <c r="M100" i="5"/>
  <c r="N100" i="5"/>
  <c r="B101" i="5"/>
  <c r="C101" i="5"/>
  <c r="E101" i="5" s="1"/>
  <c r="F101" i="5"/>
  <c r="G101" i="5"/>
  <c r="K101" i="5"/>
  <c r="L101" i="5"/>
  <c r="M101" i="5"/>
  <c r="N101" i="5"/>
  <c r="B102" i="5"/>
  <c r="C102" i="5"/>
  <c r="E102" i="5" s="1"/>
  <c r="F102" i="5"/>
  <c r="G102" i="5"/>
  <c r="K102" i="5"/>
  <c r="L102" i="5"/>
  <c r="M102" i="5"/>
  <c r="N102" i="5"/>
  <c r="R102" i="5"/>
  <c r="B103" i="5"/>
  <c r="C103" i="5"/>
  <c r="E103" i="5" s="1"/>
  <c r="F103" i="5"/>
  <c r="G103" i="5"/>
  <c r="K103" i="5"/>
  <c r="L103" i="5"/>
  <c r="M103" i="5"/>
  <c r="N103" i="5"/>
  <c r="B104" i="5"/>
  <c r="C104" i="5"/>
  <c r="E104" i="5" s="1"/>
  <c r="F104" i="5"/>
  <c r="G104" i="5"/>
  <c r="K104" i="5"/>
  <c r="L104" i="5"/>
  <c r="R104" i="5"/>
  <c r="B105" i="5"/>
  <c r="C105" i="5"/>
  <c r="E105" i="5" s="1"/>
  <c r="F105" i="5"/>
  <c r="G105" i="5"/>
  <c r="K105" i="5"/>
  <c r="L105" i="5"/>
  <c r="M105" i="5"/>
  <c r="N105" i="5"/>
  <c r="B106" i="5"/>
  <c r="C106" i="5"/>
  <c r="E106" i="5" s="1"/>
  <c r="F106" i="5"/>
  <c r="G106" i="5"/>
  <c r="K106" i="5"/>
  <c r="L106" i="5"/>
  <c r="M106" i="5"/>
  <c r="N106" i="5"/>
  <c r="B107" i="5"/>
  <c r="C107" i="5"/>
  <c r="E107" i="5" s="1"/>
  <c r="F107" i="5"/>
  <c r="G107" i="5"/>
  <c r="K107" i="5"/>
  <c r="L107" i="5"/>
  <c r="M107" i="5"/>
  <c r="B108" i="5"/>
  <c r="C108" i="5"/>
  <c r="E108" i="5" s="1"/>
  <c r="F108" i="5"/>
  <c r="G108" i="5"/>
  <c r="K108" i="5"/>
  <c r="L108" i="5"/>
  <c r="M108" i="5"/>
  <c r="N108" i="5"/>
  <c r="B109" i="5"/>
  <c r="C109" i="5"/>
  <c r="E109" i="5" s="1"/>
  <c r="F109" i="5"/>
  <c r="G109" i="5"/>
  <c r="K109" i="5"/>
  <c r="L109" i="5"/>
  <c r="M109" i="5"/>
  <c r="N109" i="5"/>
  <c r="B110" i="5"/>
  <c r="C110" i="5"/>
  <c r="E110" i="5" s="1"/>
  <c r="F110" i="5"/>
  <c r="G110" i="5"/>
  <c r="K110" i="5"/>
  <c r="L110" i="5"/>
  <c r="M110" i="5"/>
  <c r="N110" i="5"/>
  <c r="A136" i="2"/>
  <c r="A137" i="2"/>
  <c r="A138" i="2"/>
  <c r="A139" i="2"/>
  <c r="A140" i="2"/>
  <c r="A141" i="2"/>
  <c r="A142" i="2"/>
  <c r="A143" i="2"/>
  <c r="A144" i="2"/>
  <c r="A145" i="2"/>
  <c r="A146" i="2"/>
  <c r="A147" i="2"/>
  <c r="A148" i="2"/>
  <c r="A149" i="2"/>
  <c r="A150" i="2"/>
  <c r="A151" i="2"/>
  <c r="A152" i="2"/>
  <c r="A153" i="2"/>
  <c r="A154" i="2"/>
  <c r="A155" i="2"/>
  <c r="C96" i="2"/>
  <c r="B93" i="2"/>
  <c r="A94" i="2"/>
  <c r="A95" i="2"/>
  <c r="C71" i="2"/>
  <c r="L57" i="5" l="1"/>
  <c r="D54" i="4"/>
  <c r="O107" i="5"/>
  <c r="Q103" i="5"/>
  <c r="Q99" i="5"/>
  <c r="O99" i="5" s="1"/>
  <c r="Q105" i="5"/>
  <c r="Q101" i="5"/>
  <c r="Q110" i="5"/>
  <c r="Q102" i="5"/>
  <c r="O104" i="5"/>
  <c r="O102" i="5"/>
  <c r="Q106" i="5"/>
  <c r="Q109" i="5"/>
  <c r="O109" i="5" s="1"/>
  <c r="Q107" i="5"/>
  <c r="Q108" i="5"/>
  <c r="Q104" i="5"/>
  <c r="C7" i="2"/>
  <c r="R25" i="5"/>
  <c r="R26" i="5"/>
  <c r="R27" i="5"/>
  <c r="R29" i="5"/>
  <c r="R31" i="5"/>
  <c r="R32" i="5"/>
  <c r="R33" i="5"/>
  <c r="R34" i="5"/>
  <c r="R35" i="5"/>
  <c r="R36" i="5"/>
  <c r="R37" i="5"/>
  <c r="R38" i="5"/>
  <c r="R39" i="5"/>
  <c r="R40" i="5"/>
  <c r="R41" i="5"/>
  <c r="R42" i="5"/>
  <c r="R43" i="5"/>
  <c r="R44" i="5"/>
  <c r="R46" i="5"/>
  <c r="R47" i="5"/>
  <c r="R48" i="5"/>
  <c r="R49" i="5"/>
  <c r="R50" i="5"/>
  <c r="R51" i="5"/>
  <c r="R52" i="5"/>
  <c r="R54" i="5"/>
  <c r="R56" i="5"/>
  <c r="R57" i="5"/>
  <c r="R59" i="5"/>
  <c r="R60" i="5"/>
  <c r="R61" i="5"/>
  <c r="R70" i="5"/>
  <c r="R71" i="5"/>
  <c r="R73" i="5"/>
  <c r="R74" i="5"/>
  <c r="R75" i="5"/>
  <c r="R76" i="5"/>
  <c r="R77" i="5"/>
  <c r="R78" i="5"/>
  <c r="R80" i="5"/>
  <c r="R81" i="5"/>
  <c r="R82" i="5"/>
  <c r="R83" i="5"/>
  <c r="R84" i="5"/>
  <c r="R91" i="5"/>
  <c r="R92" i="5"/>
  <c r="R93" i="5"/>
  <c r="R95" i="5"/>
  <c r="R96" i="5"/>
  <c r="R111" i="5"/>
  <c r="R7" i="5"/>
  <c r="R8" i="5"/>
  <c r="R11" i="5"/>
  <c r="R13" i="5"/>
  <c r="R14" i="5"/>
  <c r="R15" i="5"/>
  <c r="R16" i="5"/>
  <c r="R17" i="5"/>
  <c r="R19" i="5"/>
  <c r="R20" i="5"/>
  <c r="R21" i="5"/>
  <c r="R22" i="5"/>
  <c r="R23" i="5"/>
  <c r="R24" i="5"/>
  <c r="B8" i="12"/>
  <c r="D8" i="12"/>
  <c r="E8" i="12"/>
  <c r="F8" i="12" s="1"/>
  <c r="C139" i="4" l="1"/>
  <c r="D4" i="3" s="1" a="1"/>
  <c r="D4" i="3" s="1"/>
  <c r="E27" i="12" l="1"/>
  <c r="F27" i="12" s="1"/>
  <c r="E4" i="12"/>
  <c r="F4" i="12" s="1"/>
  <c r="B4" i="12"/>
  <c r="D4" i="12"/>
  <c r="B5" i="12"/>
  <c r="D5" i="12"/>
  <c r="B6" i="12"/>
  <c r="D6" i="12"/>
  <c r="B7" i="12"/>
  <c r="D7" i="12"/>
  <c r="B10" i="12"/>
  <c r="B11" i="12"/>
  <c r="D11" i="12"/>
  <c r="B12" i="12"/>
  <c r="D12" i="12"/>
  <c r="B13" i="12"/>
  <c r="D13" i="12"/>
  <c r="B14" i="12"/>
  <c r="D14" i="12"/>
  <c r="B15" i="12"/>
  <c r="D15" i="12"/>
  <c r="B16" i="12"/>
  <c r="B17" i="12"/>
  <c r="D17" i="12"/>
  <c r="B26" i="12"/>
  <c r="B27" i="12"/>
  <c r="D27" i="12"/>
  <c r="B3" i="12"/>
  <c r="F24" i="20"/>
  <c r="D19" i="3" s="1"/>
  <c r="E17" i="12" s="1"/>
  <c r="F17" i="12" s="1"/>
  <c r="B98" i="5"/>
  <c r="C98" i="5"/>
  <c r="E98" i="5" s="1"/>
  <c r="F98" i="5"/>
  <c r="G98" i="5"/>
  <c r="K98" i="5"/>
  <c r="L98" i="5"/>
  <c r="M98" i="5"/>
  <c r="N98" i="5"/>
  <c r="B95" i="5"/>
  <c r="C95" i="5"/>
  <c r="E95" i="5" s="1"/>
  <c r="F95" i="5"/>
  <c r="G95" i="5"/>
  <c r="K95" i="5"/>
  <c r="L95" i="5"/>
  <c r="M95" i="5"/>
  <c r="N95" i="5"/>
  <c r="B96" i="5"/>
  <c r="C96" i="5"/>
  <c r="E96" i="5" s="1"/>
  <c r="F96" i="5"/>
  <c r="G96" i="5"/>
  <c r="K96" i="5"/>
  <c r="L96" i="5"/>
  <c r="B97" i="5"/>
  <c r="C97" i="5"/>
  <c r="E97" i="5" s="1"/>
  <c r="F97" i="5"/>
  <c r="G97" i="5"/>
  <c r="K97" i="5"/>
  <c r="L97" i="5"/>
  <c r="M97" i="5"/>
  <c r="N97" i="5"/>
  <c r="B88" i="5"/>
  <c r="C88" i="5"/>
  <c r="E88" i="5" s="1"/>
  <c r="F88" i="5"/>
  <c r="G88" i="5"/>
  <c r="K88" i="5"/>
  <c r="L88" i="5"/>
  <c r="N88" i="5"/>
  <c r="B89" i="5"/>
  <c r="C89" i="5"/>
  <c r="E89" i="5" s="1"/>
  <c r="F89" i="5"/>
  <c r="G89" i="5"/>
  <c r="K89" i="5"/>
  <c r="L89" i="5"/>
  <c r="M89" i="5"/>
  <c r="N89" i="5"/>
  <c r="B90" i="5"/>
  <c r="C90" i="5"/>
  <c r="E90" i="5" s="1"/>
  <c r="F90" i="5"/>
  <c r="G90" i="5"/>
  <c r="K90" i="5"/>
  <c r="L90" i="5"/>
  <c r="N90" i="5"/>
  <c r="B91" i="5"/>
  <c r="C91" i="5"/>
  <c r="E91" i="5" s="1"/>
  <c r="F91" i="5"/>
  <c r="G91" i="5"/>
  <c r="K91" i="5"/>
  <c r="L91" i="5"/>
  <c r="M91" i="5"/>
  <c r="N91" i="5"/>
  <c r="B92" i="5"/>
  <c r="C92" i="5"/>
  <c r="E92" i="5" s="1"/>
  <c r="F92" i="5"/>
  <c r="G92" i="5"/>
  <c r="K92" i="5"/>
  <c r="L92" i="5"/>
  <c r="M92" i="5"/>
  <c r="N92" i="5"/>
  <c r="B93" i="5"/>
  <c r="C93" i="5"/>
  <c r="E93" i="5" s="1"/>
  <c r="F93" i="5"/>
  <c r="G93" i="5"/>
  <c r="K93" i="5"/>
  <c r="L93" i="5"/>
  <c r="M93" i="5"/>
  <c r="N93" i="5"/>
  <c r="B94" i="5"/>
  <c r="C94" i="5"/>
  <c r="E94" i="5" s="1"/>
  <c r="F94" i="5"/>
  <c r="G94" i="5"/>
  <c r="K94" i="5"/>
  <c r="L94" i="5"/>
  <c r="M94" i="5"/>
  <c r="N94" i="5"/>
  <c r="B81" i="5"/>
  <c r="C81" i="5"/>
  <c r="E81" i="5" s="1"/>
  <c r="F81" i="5"/>
  <c r="G81" i="5"/>
  <c r="K81" i="5"/>
  <c r="L81" i="5"/>
  <c r="M81" i="5"/>
  <c r="N81" i="5"/>
  <c r="B82" i="5"/>
  <c r="C82" i="5"/>
  <c r="E82" i="5" s="1"/>
  <c r="F82" i="5"/>
  <c r="G82" i="5"/>
  <c r="K82" i="5"/>
  <c r="L82" i="5"/>
  <c r="M82" i="5"/>
  <c r="N82" i="5"/>
  <c r="B83" i="5"/>
  <c r="C83" i="5"/>
  <c r="E83" i="5" s="1"/>
  <c r="F83" i="5"/>
  <c r="G83" i="5"/>
  <c r="K83" i="5"/>
  <c r="L83" i="5"/>
  <c r="M83" i="5"/>
  <c r="N83" i="5"/>
  <c r="B84" i="5"/>
  <c r="C84" i="5"/>
  <c r="E84" i="5" s="1"/>
  <c r="F84" i="5"/>
  <c r="G84" i="5"/>
  <c r="K84" i="5"/>
  <c r="L84" i="5"/>
  <c r="M84" i="5"/>
  <c r="N84" i="5"/>
  <c r="B85" i="5"/>
  <c r="C85" i="5"/>
  <c r="E85" i="5" s="1"/>
  <c r="F85" i="5"/>
  <c r="G85" i="5"/>
  <c r="K85" i="5"/>
  <c r="L85" i="5"/>
  <c r="B86" i="5"/>
  <c r="C86" i="5"/>
  <c r="E86" i="5" s="1"/>
  <c r="F86" i="5"/>
  <c r="G86" i="5"/>
  <c r="K86" i="5"/>
  <c r="L86" i="5"/>
  <c r="N86" i="5"/>
  <c r="B87" i="5"/>
  <c r="C87" i="5"/>
  <c r="E87" i="5" s="1"/>
  <c r="F87" i="5"/>
  <c r="G87" i="5"/>
  <c r="K87" i="5"/>
  <c r="L87" i="5"/>
  <c r="M87" i="5"/>
  <c r="N87" i="5"/>
  <c r="B61" i="5"/>
  <c r="C61" i="5"/>
  <c r="F61" i="5"/>
  <c r="G61" i="5"/>
  <c r="L61" i="5"/>
  <c r="M61" i="5"/>
  <c r="N61" i="5"/>
  <c r="B62" i="5"/>
  <c r="C62" i="5"/>
  <c r="E62" i="5" s="1"/>
  <c r="F62" i="5"/>
  <c r="G62" i="5"/>
  <c r="K62" i="5"/>
  <c r="L62" i="5"/>
  <c r="M62" i="5"/>
  <c r="B63" i="5"/>
  <c r="C63" i="5"/>
  <c r="F63" i="5"/>
  <c r="G63" i="5"/>
  <c r="K63" i="5"/>
  <c r="M63" i="5"/>
  <c r="N63" i="5"/>
  <c r="B64" i="5"/>
  <c r="C64" i="5"/>
  <c r="F64" i="5"/>
  <c r="G64" i="5"/>
  <c r="K64" i="5"/>
  <c r="M64" i="5"/>
  <c r="N64" i="5"/>
  <c r="B65" i="5"/>
  <c r="C65" i="5"/>
  <c r="F65" i="5"/>
  <c r="G65" i="5"/>
  <c r="K65" i="5"/>
  <c r="M65" i="5"/>
  <c r="N65" i="5"/>
  <c r="B66" i="5"/>
  <c r="C66" i="5"/>
  <c r="F66" i="5"/>
  <c r="G66" i="5"/>
  <c r="K66" i="5"/>
  <c r="M66" i="5"/>
  <c r="N66" i="5"/>
  <c r="B67" i="5"/>
  <c r="C67" i="5"/>
  <c r="E67" i="5" s="1"/>
  <c r="F67" i="5"/>
  <c r="G67" i="5"/>
  <c r="K67" i="5"/>
  <c r="L67" i="5"/>
  <c r="M67" i="5"/>
  <c r="N67" i="5"/>
  <c r="B68" i="5"/>
  <c r="C68" i="5"/>
  <c r="E68" i="5" s="1"/>
  <c r="F68" i="5"/>
  <c r="G68" i="5"/>
  <c r="L68" i="5"/>
  <c r="M68" i="5"/>
  <c r="N68" i="5"/>
  <c r="B69" i="5"/>
  <c r="C69" i="5"/>
  <c r="F69" i="5"/>
  <c r="G69" i="5"/>
  <c r="K69" i="5"/>
  <c r="M69" i="5"/>
  <c r="N69" i="5"/>
  <c r="B70" i="5"/>
  <c r="C70" i="5"/>
  <c r="E70" i="5" s="1"/>
  <c r="F70" i="5"/>
  <c r="G70" i="5"/>
  <c r="K70" i="5"/>
  <c r="L70" i="5"/>
  <c r="M70" i="5"/>
  <c r="N70" i="5"/>
  <c r="B71" i="5"/>
  <c r="C71" i="5"/>
  <c r="F71" i="5"/>
  <c r="G71" i="5"/>
  <c r="K71" i="5"/>
  <c r="M71" i="5"/>
  <c r="N71" i="5"/>
  <c r="B72" i="5"/>
  <c r="C72" i="5"/>
  <c r="E72" i="5" s="1"/>
  <c r="F72" i="5"/>
  <c r="G72" i="5"/>
  <c r="K72" i="5"/>
  <c r="M72" i="5"/>
  <c r="B73" i="5"/>
  <c r="C73" i="5"/>
  <c r="E73" i="5" s="1"/>
  <c r="F73" i="5"/>
  <c r="G73" i="5"/>
  <c r="K73" i="5"/>
  <c r="L73" i="5"/>
  <c r="M73" i="5"/>
  <c r="B74" i="5"/>
  <c r="C74" i="5"/>
  <c r="E74" i="5" s="1"/>
  <c r="F74" i="5"/>
  <c r="G74" i="5"/>
  <c r="K74" i="5"/>
  <c r="L74" i="5"/>
  <c r="M74" i="5"/>
  <c r="N74" i="5"/>
  <c r="B75" i="5"/>
  <c r="C75" i="5"/>
  <c r="F75" i="5"/>
  <c r="G75" i="5"/>
  <c r="K75" i="5"/>
  <c r="M75" i="5"/>
  <c r="N75" i="5"/>
  <c r="B76" i="5"/>
  <c r="C76" i="5"/>
  <c r="F76" i="5"/>
  <c r="G76" i="5"/>
  <c r="K76" i="5"/>
  <c r="M76" i="5"/>
  <c r="N76" i="5"/>
  <c r="B77" i="5"/>
  <c r="C77" i="5"/>
  <c r="E77" i="5" s="1"/>
  <c r="F77" i="5"/>
  <c r="G77" i="5"/>
  <c r="K77" i="5"/>
  <c r="L77" i="5"/>
  <c r="M77" i="5"/>
  <c r="N77" i="5"/>
  <c r="B78" i="5"/>
  <c r="C78" i="5"/>
  <c r="E78" i="5" s="1"/>
  <c r="F78" i="5"/>
  <c r="G78" i="5"/>
  <c r="K78" i="5"/>
  <c r="L78" i="5"/>
  <c r="M78" i="5"/>
  <c r="N78" i="5"/>
  <c r="B79" i="5"/>
  <c r="C79" i="5"/>
  <c r="E79" i="5" s="1"/>
  <c r="F79" i="5"/>
  <c r="G79" i="5"/>
  <c r="K79" i="5"/>
  <c r="L79" i="5"/>
  <c r="N79" i="5"/>
  <c r="B80" i="5"/>
  <c r="C80" i="5"/>
  <c r="E80" i="5" s="1"/>
  <c r="F80" i="5"/>
  <c r="G80" i="5"/>
  <c r="K80" i="5"/>
  <c r="L80" i="5"/>
  <c r="M80" i="5"/>
  <c r="N80" i="5"/>
  <c r="B46" i="5"/>
  <c r="F46" i="5"/>
  <c r="G46" i="5"/>
  <c r="K46" i="5"/>
  <c r="M46" i="5"/>
  <c r="N46" i="5"/>
  <c r="B47" i="5"/>
  <c r="C47" i="5"/>
  <c r="E47" i="5" s="1"/>
  <c r="F47" i="5"/>
  <c r="G47" i="5"/>
  <c r="K47" i="5"/>
  <c r="L47" i="5"/>
  <c r="M47" i="5"/>
  <c r="N47" i="5"/>
  <c r="B48" i="5"/>
  <c r="C48" i="5"/>
  <c r="E48" i="5" s="1"/>
  <c r="F48" i="5"/>
  <c r="G48" i="5"/>
  <c r="K48" i="5"/>
  <c r="L48" i="5"/>
  <c r="M48" i="5"/>
  <c r="N48" i="5"/>
  <c r="B49" i="5"/>
  <c r="C49" i="5"/>
  <c r="E49" i="5" s="1"/>
  <c r="F49" i="5"/>
  <c r="G49" i="5"/>
  <c r="K49" i="5"/>
  <c r="L49" i="5"/>
  <c r="M49" i="5"/>
  <c r="N49" i="5"/>
  <c r="B50" i="5"/>
  <c r="C50" i="5"/>
  <c r="E50" i="5" s="1"/>
  <c r="F50" i="5"/>
  <c r="G50" i="5"/>
  <c r="K50" i="5"/>
  <c r="L50" i="5"/>
  <c r="M50" i="5"/>
  <c r="N50" i="5"/>
  <c r="B51" i="5"/>
  <c r="C51" i="5"/>
  <c r="E51" i="5" s="1"/>
  <c r="F51" i="5"/>
  <c r="G51" i="5"/>
  <c r="K51" i="5"/>
  <c r="L51" i="5"/>
  <c r="M51" i="5"/>
  <c r="N51" i="5"/>
  <c r="B52" i="5"/>
  <c r="C52" i="5"/>
  <c r="E52" i="5" s="1"/>
  <c r="F52" i="5"/>
  <c r="G52" i="5"/>
  <c r="K52" i="5"/>
  <c r="L52" i="5"/>
  <c r="M52" i="5"/>
  <c r="N52" i="5"/>
  <c r="B53" i="5"/>
  <c r="C53" i="5"/>
  <c r="E53" i="5" s="1"/>
  <c r="F53" i="5"/>
  <c r="G53" i="5"/>
  <c r="K53" i="5"/>
  <c r="L53" i="5"/>
  <c r="M53" i="5"/>
  <c r="N53" i="5"/>
  <c r="B54" i="5"/>
  <c r="C54" i="5"/>
  <c r="E54" i="5" s="1"/>
  <c r="F54" i="5"/>
  <c r="G54" i="5"/>
  <c r="K54" i="5"/>
  <c r="L54" i="5"/>
  <c r="M54" i="5"/>
  <c r="N54" i="5"/>
  <c r="B55" i="5"/>
  <c r="C55" i="5"/>
  <c r="F55" i="5"/>
  <c r="G55" i="5"/>
  <c r="K55" i="5"/>
  <c r="L55" i="5"/>
  <c r="M55" i="5"/>
  <c r="N55" i="5"/>
  <c r="B56" i="5"/>
  <c r="C56" i="5"/>
  <c r="E56" i="5" s="1"/>
  <c r="F56" i="5"/>
  <c r="G56" i="5"/>
  <c r="K56" i="5"/>
  <c r="L56" i="5"/>
  <c r="M56" i="5"/>
  <c r="N56" i="5"/>
  <c r="B57" i="5"/>
  <c r="C57" i="5"/>
  <c r="E57" i="5" s="1"/>
  <c r="F57" i="5"/>
  <c r="G57" i="5"/>
  <c r="K57" i="5"/>
  <c r="M57" i="5"/>
  <c r="B58" i="5"/>
  <c r="C58" i="5"/>
  <c r="E58" i="5" s="1"/>
  <c r="F58" i="5"/>
  <c r="G58" i="5"/>
  <c r="K58" i="5"/>
  <c r="L58" i="5"/>
  <c r="M58" i="5"/>
  <c r="N58" i="5"/>
  <c r="B59" i="5"/>
  <c r="C59" i="5"/>
  <c r="E59" i="5" s="1"/>
  <c r="F59" i="5"/>
  <c r="G59" i="5"/>
  <c r="K59" i="5"/>
  <c r="L59" i="5"/>
  <c r="M59" i="5"/>
  <c r="N59" i="5"/>
  <c r="B60" i="5"/>
  <c r="C60" i="5"/>
  <c r="E60" i="5" s="1"/>
  <c r="F60" i="5"/>
  <c r="G60" i="5"/>
  <c r="K60" i="5"/>
  <c r="L60" i="5"/>
  <c r="M60" i="5"/>
  <c r="N60" i="5"/>
  <c r="B31" i="5"/>
  <c r="C31" i="5"/>
  <c r="E31" i="5" s="1"/>
  <c r="F31" i="5"/>
  <c r="G31" i="5"/>
  <c r="L31" i="5"/>
  <c r="M31" i="5"/>
  <c r="N31" i="5"/>
  <c r="B32" i="5"/>
  <c r="C32" i="5"/>
  <c r="E32" i="5" s="1"/>
  <c r="F32" i="5"/>
  <c r="G32" i="5"/>
  <c r="K32" i="5"/>
  <c r="L32" i="5"/>
  <c r="M32" i="5"/>
  <c r="N32" i="5"/>
  <c r="B33" i="5"/>
  <c r="C33" i="5"/>
  <c r="E33" i="5" s="1"/>
  <c r="F33" i="5"/>
  <c r="G33" i="5"/>
  <c r="K33" i="5"/>
  <c r="L33" i="5"/>
  <c r="M33" i="5"/>
  <c r="N33" i="5"/>
  <c r="B34" i="5"/>
  <c r="C34" i="5"/>
  <c r="E34" i="5" s="1"/>
  <c r="F34" i="5"/>
  <c r="G34" i="5"/>
  <c r="K34" i="5"/>
  <c r="L34" i="5"/>
  <c r="M34" i="5"/>
  <c r="N34" i="5"/>
  <c r="B35" i="5"/>
  <c r="C35" i="5"/>
  <c r="E35" i="5" s="1"/>
  <c r="F35" i="5"/>
  <c r="G35" i="5"/>
  <c r="K35" i="5"/>
  <c r="L35" i="5"/>
  <c r="M35" i="5"/>
  <c r="N35" i="5"/>
  <c r="B36" i="5"/>
  <c r="C36" i="5"/>
  <c r="E36" i="5" s="1"/>
  <c r="F36" i="5"/>
  <c r="G36" i="5"/>
  <c r="K36" i="5"/>
  <c r="L36" i="5"/>
  <c r="M36" i="5"/>
  <c r="N36" i="5"/>
  <c r="B37" i="5"/>
  <c r="C37" i="5"/>
  <c r="E37" i="5" s="1"/>
  <c r="F37" i="5"/>
  <c r="G37" i="5"/>
  <c r="K37" i="5"/>
  <c r="L37" i="5"/>
  <c r="M37" i="5"/>
  <c r="N37" i="5"/>
  <c r="B38" i="5"/>
  <c r="C38" i="5"/>
  <c r="E38" i="5" s="1"/>
  <c r="F38" i="5"/>
  <c r="G38" i="5"/>
  <c r="K38" i="5"/>
  <c r="L38" i="5"/>
  <c r="M38" i="5"/>
  <c r="B39" i="5"/>
  <c r="C39" i="5"/>
  <c r="E39" i="5" s="1"/>
  <c r="F39" i="5"/>
  <c r="G39" i="5"/>
  <c r="K39" i="5"/>
  <c r="L39" i="5"/>
  <c r="M39" i="5"/>
  <c r="N39" i="5"/>
  <c r="B40" i="5"/>
  <c r="C40" i="5"/>
  <c r="E40" i="5" s="1"/>
  <c r="F40" i="5"/>
  <c r="G40" i="5"/>
  <c r="K40" i="5"/>
  <c r="L40" i="5"/>
  <c r="M40" i="5"/>
  <c r="N40" i="5"/>
  <c r="B41" i="5"/>
  <c r="C41" i="5"/>
  <c r="E41" i="5" s="1"/>
  <c r="F41" i="5"/>
  <c r="G41" i="5"/>
  <c r="K41" i="5"/>
  <c r="M41" i="5"/>
  <c r="N41" i="5"/>
  <c r="B42" i="5"/>
  <c r="C42" i="5"/>
  <c r="E42" i="5" s="1"/>
  <c r="F42" i="5"/>
  <c r="G42" i="5"/>
  <c r="K42" i="5"/>
  <c r="L42" i="5"/>
  <c r="M42" i="5"/>
  <c r="N42" i="5"/>
  <c r="B43" i="5"/>
  <c r="C43" i="5"/>
  <c r="E43" i="5" s="1"/>
  <c r="F43" i="5"/>
  <c r="G43" i="5"/>
  <c r="K43" i="5"/>
  <c r="L43" i="5"/>
  <c r="M43" i="5"/>
  <c r="N43" i="5"/>
  <c r="B44" i="5"/>
  <c r="C44" i="5"/>
  <c r="E44" i="5" s="1"/>
  <c r="F44" i="5"/>
  <c r="G44" i="5"/>
  <c r="K44" i="5"/>
  <c r="L44" i="5"/>
  <c r="M44" i="5"/>
  <c r="N44" i="5"/>
  <c r="B45" i="5"/>
  <c r="C45" i="5"/>
  <c r="E45" i="5" s="1"/>
  <c r="F45" i="5"/>
  <c r="G45" i="5"/>
  <c r="K45" i="5"/>
  <c r="L45" i="5"/>
  <c r="M45" i="5"/>
  <c r="N45" i="5"/>
  <c r="M8" i="5"/>
  <c r="N8" i="5"/>
  <c r="M9" i="5"/>
  <c r="N9" i="5"/>
  <c r="M11" i="5"/>
  <c r="N11" i="5"/>
  <c r="M12" i="5"/>
  <c r="N12" i="5"/>
  <c r="M13" i="5"/>
  <c r="N13" i="5"/>
  <c r="M14" i="5"/>
  <c r="N14" i="5"/>
  <c r="M15" i="5"/>
  <c r="N15" i="5"/>
  <c r="M16" i="5"/>
  <c r="N16" i="5"/>
  <c r="M17" i="5"/>
  <c r="N17" i="5"/>
  <c r="M18" i="5"/>
  <c r="N18" i="5"/>
  <c r="M19" i="5"/>
  <c r="N19" i="5"/>
  <c r="M20" i="5"/>
  <c r="N20" i="5"/>
  <c r="M21" i="5"/>
  <c r="N21" i="5"/>
  <c r="M22" i="5"/>
  <c r="N22" i="5"/>
  <c r="M23" i="5"/>
  <c r="N23" i="5"/>
  <c r="M24" i="5"/>
  <c r="N24" i="5"/>
  <c r="M25" i="5"/>
  <c r="N25" i="5"/>
  <c r="M26" i="5"/>
  <c r="N26" i="5"/>
  <c r="M27" i="5"/>
  <c r="N27" i="5"/>
  <c r="M28" i="5"/>
  <c r="N28" i="5"/>
  <c r="M29" i="5"/>
  <c r="N29" i="5"/>
  <c r="M30" i="5"/>
  <c r="N30" i="5"/>
  <c r="N7" i="5"/>
  <c r="M7" i="5"/>
  <c r="K8" i="5"/>
  <c r="L8" i="5"/>
  <c r="K9" i="5"/>
  <c r="L9" i="5"/>
  <c r="K11" i="5"/>
  <c r="L11" i="5"/>
  <c r="K12" i="5"/>
  <c r="L12" i="5"/>
  <c r="K13" i="5"/>
  <c r="L13" i="5"/>
  <c r="K14" i="5"/>
  <c r="K15" i="5"/>
  <c r="L15" i="5"/>
  <c r="K16" i="5"/>
  <c r="L16" i="5"/>
  <c r="K17" i="5"/>
  <c r="L17" i="5"/>
  <c r="K18" i="5"/>
  <c r="L18" i="5"/>
  <c r="K19" i="5"/>
  <c r="L19" i="5"/>
  <c r="K20" i="5"/>
  <c r="L20" i="5"/>
  <c r="L21" i="5"/>
  <c r="K22" i="5"/>
  <c r="L22" i="5"/>
  <c r="K23" i="5"/>
  <c r="L23" i="5"/>
  <c r="K24" i="5"/>
  <c r="L24" i="5"/>
  <c r="K25" i="5"/>
  <c r="L25" i="5"/>
  <c r="K26" i="5"/>
  <c r="L26" i="5"/>
  <c r="K27" i="5"/>
  <c r="L27" i="5"/>
  <c r="K28" i="5"/>
  <c r="L28" i="5"/>
  <c r="K29" i="5"/>
  <c r="L29" i="5"/>
  <c r="L30" i="5"/>
  <c r="L7" i="5"/>
  <c r="K7" i="5"/>
  <c r="F8" i="5"/>
  <c r="G8" i="5"/>
  <c r="F9" i="5"/>
  <c r="G9" i="5"/>
  <c r="F10" i="5"/>
  <c r="G10" i="5"/>
  <c r="F11" i="5"/>
  <c r="G11" i="5"/>
  <c r="F12" i="5"/>
  <c r="G12" i="5"/>
  <c r="F13" i="5"/>
  <c r="G13" i="5"/>
  <c r="F14" i="5"/>
  <c r="G14" i="5"/>
  <c r="F15" i="5"/>
  <c r="G15" i="5"/>
  <c r="F16" i="5"/>
  <c r="G16" i="5"/>
  <c r="F17" i="5"/>
  <c r="G17" i="5"/>
  <c r="F18" i="5"/>
  <c r="G18" i="5"/>
  <c r="F19" i="5"/>
  <c r="G19" i="5"/>
  <c r="F20" i="5"/>
  <c r="G20" i="5"/>
  <c r="F21" i="5"/>
  <c r="G21" i="5"/>
  <c r="F22" i="5"/>
  <c r="G22" i="5"/>
  <c r="F23" i="5"/>
  <c r="G23" i="5"/>
  <c r="F24" i="5"/>
  <c r="G24" i="5"/>
  <c r="F25" i="5"/>
  <c r="G25" i="5"/>
  <c r="F26" i="5"/>
  <c r="G26" i="5"/>
  <c r="F27" i="5"/>
  <c r="G27" i="5"/>
  <c r="F28" i="5"/>
  <c r="G28" i="5"/>
  <c r="F29" i="5"/>
  <c r="G29" i="5"/>
  <c r="F30" i="5"/>
  <c r="G30" i="5"/>
  <c r="G7" i="5"/>
  <c r="F7" i="5"/>
  <c r="B8" i="5"/>
  <c r="C8" i="5"/>
  <c r="E8" i="5" s="1"/>
  <c r="B9" i="5"/>
  <c r="C9" i="5"/>
  <c r="B10" i="5"/>
  <c r="C10" i="5"/>
  <c r="E10" i="5" s="1"/>
  <c r="B11" i="5"/>
  <c r="C11" i="5"/>
  <c r="E11" i="5" s="1"/>
  <c r="B12" i="5"/>
  <c r="C12" i="5"/>
  <c r="E12" i="5" s="1"/>
  <c r="B13" i="5"/>
  <c r="C13" i="5"/>
  <c r="E13" i="5" s="1"/>
  <c r="B14" i="5"/>
  <c r="C14" i="5"/>
  <c r="E14" i="5" s="1"/>
  <c r="B15" i="5"/>
  <c r="C15" i="5"/>
  <c r="E15" i="5" s="1"/>
  <c r="B16" i="5"/>
  <c r="C16" i="5"/>
  <c r="E16" i="5" s="1"/>
  <c r="B17" i="5"/>
  <c r="C17" i="5"/>
  <c r="E17" i="5" s="1"/>
  <c r="B18" i="5"/>
  <c r="C18" i="5"/>
  <c r="E18" i="5" s="1"/>
  <c r="B19" i="5"/>
  <c r="C19" i="5"/>
  <c r="E19" i="5" s="1"/>
  <c r="B20" i="5"/>
  <c r="C20" i="5"/>
  <c r="E20" i="5" s="1"/>
  <c r="B21" i="5"/>
  <c r="C21" i="5"/>
  <c r="D21" i="5" s="1"/>
  <c r="B22" i="5"/>
  <c r="C22" i="5"/>
  <c r="E22" i="5" s="1"/>
  <c r="B23" i="5"/>
  <c r="C23" i="5"/>
  <c r="E23" i="5" s="1"/>
  <c r="B24" i="5"/>
  <c r="C24" i="5"/>
  <c r="E24" i="5" s="1"/>
  <c r="B25" i="5"/>
  <c r="C25" i="5"/>
  <c r="E25" i="5" s="1"/>
  <c r="B26" i="5"/>
  <c r="C26" i="5"/>
  <c r="E26" i="5" s="1"/>
  <c r="B27" i="5"/>
  <c r="C27" i="5"/>
  <c r="E27" i="5" s="1"/>
  <c r="B28" i="5"/>
  <c r="C28" i="5"/>
  <c r="E28" i="5" s="1"/>
  <c r="B29" i="5"/>
  <c r="C29" i="5"/>
  <c r="E29" i="5" s="1"/>
  <c r="B30" i="5"/>
  <c r="C30" i="5"/>
  <c r="D30" i="5" s="1"/>
  <c r="C7" i="5"/>
  <c r="E7" i="5" s="1"/>
  <c r="B7" i="5"/>
  <c r="E138" i="8"/>
  <c r="B64" i="4"/>
  <c r="I64" i="4"/>
  <c r="B65" i="4"/>
  <c r="I65" i="4"/>
  <c r="B66" i="4"/>
  <c r="I66" i="4"/>
  <c r="B67" i="4"/>
  <c r="I67" i="4"/>
  <c r="B68" i="4"/>
  <c r="I68" i="4"/>
  <c r="B69" i="4"/>
  <c r="I69" i="4"/>
  <c r="B70" i="4"/>
  <c r="I70" i="4"/>
  <c r="B71" i="4"/>
  <c r="I71" i="4"/>
  <c r="B72" i="4"/>
  <c r="I72" i="4"/>
  <c r="B73" i="4"/>
  <c r="I73" i="4"/>
  <c r="B31" i="4"/>
  <c r="I31" i="4"/>
  <c r="B32" i="4"/>
  <c r="I32" i="4"/>
  <c r="B33" i="4"/>
  <c r="I33" i="4"/>
  <c r="B34" i="4"/>
  <c r="I34" i="4"/>
  <c r="B35" i="4"/>
  <c r="I35" i="4"/>
  <c r="B36" i="4"/>
  <c r="I36" i="4"/>
  <c r="B37" i="4"/>
  <c r="I37" i="4"/>
  <c r="B38" i="4"/>
  <c r="I38" i="4"/>
  <c r="B39" i="4"/>
  <c r="I39" i="4"/>
  <c r="B40" i="4"/>
  <c r="I40" i="4"/>
  <c r="B41" i="4"/>
  <c r="I41" i="4"/>
  <c r="B42" i="4"/>
  <c r="I42" i="4"/>
  <c r="B43" i="4"/>
  <c r="I43" i="4"/>
  <c r="B44" i="4"/>
  <c r="I44" i="4"/>
  <c r="B45" i="4"/>
  <c r="I45" i="4"/>
  <c r="B46" i="4"/>
  <c r="I46" i="4"/>
  <c r="B47" i="4"/>
  <c r="I47" i="4"/>
  <c r="B48" i="4"/>
  <c r="I48" i="4"/>
  <c r="B49" i="4"/>
  <c r="I49" i="4"/>
  <c r="B50" i="4"/>
  <c r="I50" i="4"/>
  <c r="B51" i="4"/>
  <c r="I51" i="4"/>
  <c r="B52" i="4"/>
  <c r="I52" i="4"/>
  <c r="B53" i="4"/>
  <c r="I53" i="4"/>
  <c r="B54" i="4"/>
  <c r="B55" i="4"/>
  <c r="I55" i="4"/>
  <c r="B56" i="4"/>
  <c r="I56" i="4"/>
  <c r="B57" i="4"/>
  <c r="I57" i="4"/>
  <c r="B58" i="4"/>
  <c r="I58" i="4"/>
  <c r="B59" i="4"/>
  <c r="I59" i="4"/>
  <c r="B60" i="4"/>
  <c r="I60" i="4"/>
  <c r="B61" i="4"/>
  <c r="I61" i="4"/>
  <c r="B62" i="4"/>
  <c r="I62" i="4"/>
  <c r="B63" i="4"/>
  <c r="I63" i="4"/>
  <c r="B157" i="2"/>
  <c r="A107" i="2"/>
  <c r="A108"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39" i="2"/>
  <c r="A40" i="2"/>
  <c r="A42" i="2"/>
  <c r="A43" i="2"/>
  <c r="A44" i="2"/>
  <c r="A45" i="2"/>
  <c r="A46" i="2"/>
  <c r="A47" i="2"/>
  <c r="A48" i="2"/>
  <c r="A49" i="2"/>
  <c r="A50" i="2"/>
  <c r="A51" i="2"/>
  <c r="A52" i="2"/>
  <c r="A53" i="2"/>
  <c r="A55" i="2"/>
  <c r="A57" i="2"/>
  <c r="A58" i="2"/>
  <c r="A59" i="2"/>
  <c r="A60" i="2"/>
  <c r="A61" i="2"/>
  <c r="A62" i="2"/>
  <c r="A63" i="2"/>
  <c r="A64" i="2"/>
  <c r="A65" i="2"/>
  <c r="A66" i="2"/>
  <c r="A67" i="2"/>
  <c r="A68" i="2"/>
  <c r="A69" i="2"/>
  <c r="A70" i="2"/>
  <c r="A71" i="2"/>
  <c r="A72" i="2"/>
  <c r="A73" i="2"/>
  <c r="A74" i="2"/>
  <c r="A75" i="2"/>
  <c r="A76" i="2"/>
  <c r="A77" i="2"/>
  <c r="A78" i="2"/>
  <c r="A79" i="2"/>
  <c r="A80" i="2"/>
  <c r="A83" i="2"/>
  <c r="A84" i="2"/>
  <c r="A85" i="2"/>
  <c r="A86" i="2"/>
  <c r="A87" i="2"/>
  <c r="A88" i="2"/>
  <c r="A89" i="2"/>
  <c r="A90" i="2"/>
  <c r="A91" i="2"/>
  <c r="A92" i="2"/>
  <c r="A93" i="2"/>
  <c r="A96" i="2"/>
  <c r="A97" i="2"/>
  <c r="A98" i="2"/>
  <c r="A99" i="2"/>
  <c r="A100" i="2"/>
  <c r="A101" i="2"/>
  <c r="A102" i="2"/>
  <c r="A103" i="2"/>
  <c r="A104" i="2"/>
  <c r="A105" i="2"/>
  <c r="A106" i="2"/>
  <c r="G139" i="4"/>
  <c r="D7" i="3" s="1"/>
  <c r="E7" i="12" s="1"/>
  <c r="F7" i="12" s="1"/>
  <c r="B5" i="4"/>
  <c r="B6" i="4"/>
  <c r="B7" i="4"/>
  <c r="B8" i="4"/>
  <c r="B9" i="4"/>
  <c r="B10" i="4"/>
  <c r="B11" i="4"/>
  <c r="B12" i="4"/>
  <c r="B13" i="4"/>
  <c r="B14" i="4"/>
  <c r="B15" i="4"/>
  <c r="B16" i="4"/>
  <c r="B17" i="4"/>
  <c r="B18" i="4"/>
  <c r="B19" i="4"/>
  <c r="B20" i="4"/>
  <c r="B21" i="4"/>
  <c r="B22" i="4"/>
  <c r="B23" i="4"/>
  <c r="B24" i="4"/>
  <c r="B25" i="4"/>
  <c r="B26" i="4"/>
  <c r="B27" i="4"/>
  <c r="B28" i="4"/>
  <c r="B29" i="4"/>
  <c r="B30" i="4"/>
  <c r="B4" i="4"/>
  <c r="I5" i="4"/>
  <c r="I6" i="4"/>
  <c r="I7" i="4"/>
  <c r="I8" i="4"/>
  <c r="I9" i="4"/>
  <c r="I10" i="4"/>
  <c r="I11" i="4"/>
  <c r="I12" i="4"/>
  <c r="I13" i="4"/>
  <c r="I14" i="4"/>
  <c r="I15" i="4"/>
  <c r="I16" i="4"/>
  <c r="I17" i="4"/>
  <c r="I18" i="4"/>
  <c r="I19" i="4"/>
  <c r="I20" i="4"/>
  <c r="I21" i="4"/>
  <c r="I22" i="4"/>
  <c r="I23" i="4"/>
  <c r="I24" i="4"/>
  <c r="I25" i="4"/>
  <c r="I26" i="4"/>
  <c r="I27" i="4"/>
  <c r="I28" i="4"/>
  <c r="I29" i="4"/>
  <c r="I30" i="4"/>
  <c r="O10" i="5" l="1"/>
  <c r="O91" i="5"/>
  <c r="Q57" i="5"/>
  <c r="D112" i="5"/>
  <c r="E112" i="5"/>
  <c r="O60" i="5"/>
  <c r="Q49" i="5"/>
  <c r="Q31" i="5"/>
  <c r="Q33" i="5"/>
  <c r="O80" i="5"/>
  <c r="Q38" i="5"/>
  <c r="Q65" i="5"/>
  <c r="O65" i="5" s="1"/>
  <c r="Q51" i="5"/>
  <c r="O40" i="5"/>
  <c r="O42" i="5"/>
  <c r="O57" i="5"/>
  <c r="O75" i="5"/>
  <c r="Q74" i="5"/>
  <c r="Q64" i="5"/>
  <c r="O64" i="5" s="1"/>
  <c r="O59" i="5"/>
  <c r="Q58" i="5"/>
  <c r="O58" i="5" s="1"/>
  <c r="Q44" i="5"/>
  <c r="O38" i="5"/>
  <c r="Q34" i="5"/>
  <c r="O33" i="5"/>
  <c r="O31" i="5"/>
  <c r="O77" i="5"/>
  <c r="O96" i="5"/>
  <c r="O52" i="5"/>
  <c r="O37" i="5"/>
  <c r="O49" i="5"/>
  <c r="O73" i="5"/>
  <c r="Q71" i="5"/>
  <c r="Q45" i="5"/>
  <c r="O45" i="5" s="1"/>
  <c r="Q37" i="5"/>
  <c r="Q98" i="5"/>
  <c r="O98" i="5" s="1"/>
  <c r="Q41" i="5"/>
  <c r="Q79" i="5"/>
  <c r="O79" i="5" s="1"/>
  <c r="Q42" i="5"/>
  <c r="Q90" i="5"/>
  <c r="O90" i="5" s="1"/>
  <c r="O7" i="5"/>
  <c r="O83" i="5"/>
  <c r="Q48" i="5"/>
  <c r="O44" i="5"/>
  <c r="O74" i="5"/>
  <c r="O43" i="5"/>
  <c r="O78" i="5"/>
  <c r="Q61" i="5"/>
  <c r="Q47" i="5"/>
  <c r="Q59" i="5"/>
  <c r="O47" i="5"/>
  <c r="Q54" i="5"/>
  <c r="Q70" i="5"/>
  <c r="Q66" i="5"/>
  <c r="O66" i="5" s="1"/>
  <c r="Q76" i="5"/>
  <c r="O54" i="5"/>
  <c r="O48" i="5"/>
  <c r="P112" i="5"/>
  <c r="D17" i="3" s="1"/>
  <c r="E15" i="12" s="1"/>
  <c r="F15" i="12" s="1"/>
  <c r="O36" i="5"/>
  <c r="Q50" i="5"/>
  <c r="J112" i="5"/>
  <c r="F139" i="4" s="1"/>
  <c r="D15" i="3" s="1"/>
  <c r="E13" i="12" s="1"/>
  <c r="F13" i="12" s="1"/>
  <c r="O70" i="5"/>
  <c r="Q83" i="5"/>
  <c r="Q63" i="5"/>
  <c r="O63" i="5" s="1"/>
  <c r="Q86" i="5"/>
  <c r="O86" i="5" s="1"/>
  <c r="O92" i="5"/>
  <c r="O82" i="5"/>
  <c r="Q81" i="5"/>
  <c r="O81" i="5"/>
  <c r="O41" i="5"/>
  <c r="Q40" i="5"/>
  <c r="O71" i="5"/>
  <c r="Q56" i="5"/>
  <c r="Q77" i="5"/>
  <c r="Q62" i="5"/>
  <c r="O62" i="5" s="1"/>
  <c r="O61" i="5"/>
  <c r="Q52" i="5"/>
  <c r="O56" i="5"/>
  <c r="O51" i="5"/>
  <c r="Q72" i="5"/>
  <c r="O72" i="5" s="1"/>
  <c r="K112" i="5"/>
  <c r="O76" i="5"/>
  <c r="Q89" i="5"/>
  <c r="O89" i="5" s="1"/>
  <c r="O34" i="5"/>
  <c r="Q80" i="5"/>
  <c r="O11" i="5"/>
  <c r="Q88" i="5"/>
  <c r="O88" i="5" s="1"/>
  <c r="Q75" i="5"/>
  <c r="Q60" i="5"/>
  <c r="Q7" i="5"/>
  <c r="O8" i="5"/>
  <c r="Q43" i="5"/>
  <c r="C112" i="5"/>
  <c r="O30" i="5"/>
  <c r="O46" i="5"/>
  <c r="O17" i="5"/>
  <c r="O93" i="5"/>
  <c r="O16" i="5"/>
  <c r="Q97" i="5"/>
  <c r="O97" i="5" s="1"/>
  <c r="Q78" i="5"/>
  <c r="Q53" i="5"/>
  <c r="O53" i="5" s="1"/>
  <c r="Q84" i="5"/>
  <c r="Q73" i="5"/>
  <c r="Q68" i="5"/>
  <c r="Q87" i="5"/>
  <c r="Q32" i="5"/>
  <c r="Q96" i="5"/>
  <c r="Q85" i="5"/>
  <c r="O85" i="5" s="1"/>
  <c r="Q67" i="5"/>
  <c r="O67" i="5" s="1"/>
  <c r="Q91" i="5"/>
  <c r="Q93" i="5"/>
  <c r="Q12" i="5"/>
  <c r="Q46" i="5"/>
  <c r="Q35" i="5"/>
  <c r="Q11" i="5"/>
  <c r="Q9" i="5"/>
  <c r="Q8" i="5"/>
  <c r="O39" i="5"/>
  <c r="O24" i="5"/>
  <c r="O50" i="5"/>
  <c r="Q69" i="5"/>
  <c r="O69" i="5" s="1"/>
  <c r="O21" i="5"/>
  <c r="O29" i="5"/>
  <c r="O23" i="5"/>
  <c r="Q82" i="5"/>
  <c r="Q15" i="5"/>
  <c r="O35" i="5"/>
  <c r="O15" i="5"/>
  <c r="O27" i="5"/>
  <c r="O14" i="5"/>
  <c r="O13" i="5"/>
  <c r="O32" i="5"/>
  <c r="Q39" i="5"/>
  <c r="O19" i="5"/>
  <c r="Q92" i="5"/>
  <c r="Q36" i="5"/>
  <c r="O25" i="5"/>
  <c r="Q24" i="5"/>
  <c r="O26" i="5"/>
  <c r="O20" i="5"/>
  <c r="O22" i="5"/>
  <c r="O84" i="5"/>
  <c r="O18" i="5"/>
  <c r="Q55" i="5"/>
  <c r="Q23" i="5"/>
  <c r="Q30" i="5"/>
  <c r="Q27" i="5"/>
  <c r="Q19" i="5"/>
  <c r="Q16" i="5"/>
  <c r="Q20" i="5"/>
  <c r="Q18" i="5"/>
  <c r="Q22" i="5"/>
  <c r="Q28" i="5"/>
  <c r="O28" i="5" s="1"/>
  <c r="Q25" i="5"/>
  <c r="Q14" i="5"/>
  <c r="Q21" i="5"/>
  <c r="Q17" i="5"/>
  <c r="Q29" i="5"/>
  <c r="Q26" i="5"/>
  <c r="Q13" i="5"/>
  <c r="I139" i="4"/>
  <c r="D5" i="3" s="1"/>
  <c r="D16" i="3" l="1"/>
  <c r="E14" i="12" s="1"/>
  <c r="F14" i="12" s="1"/>
  <c r="D6" i="3"/>
  <c r="E6" i="12" s="1"/>
  <c r="F6" i="12" s="1"/>
  <c r="E5" i="12"/>
  <c r="F5" i="12" s="1"/>
  <c r="Q112" i="5"/>
  <c r="D13" i="3" s="1"/>
  <c r="E11" i="12" s="1"/>
  <c r="F11" i="12" s="1"/>
  <c r="O112" i="5"/>
  <c r="D14" i="3" s="1"/>
  <c r="E12" i="12" s="1"/>
  <c r="F12" i="12" s="1"/>
  <c r="A5" i="2" l="1"/>
  <c r="A6" i="2"/>
  <c r="A7" i="2"/>
  <c r="A9" i="2"/>
  <c r="A10" i="2"/>
  <c r="A11" i="2"/>
  <c r="A12" i="2"/>
  <c r="A13" i="2"/>
  <c r="A14" i="2"/>
  <c r="A15" i="2"/>
  <c r="A16" i="2"/>
  <c r="A17" i="2"/>
  <c r="A18" i="2"/>
  <c r="A19" i="2"/>
  <c r="A20" i="2"/>
  <c r="A21" i="2"/>
  <c r="A22" i="2"/>
  <c r="A23" i="2"/>
  <c r="A24" i="2"/>
  <c r="A25" i="2"/>
  <c r="A26" i="2"/>
  <c r="A28" i="2"/>
  <c r="A30" i="2"/>
  <c r="A31" i="2"/>
  <c r="A32" i="2"/>
  <c r="A33" i="2"/>
  <c r="A34" i="2"/>
  <c r="A35" i="2"/>
  <c r="A37" i="2"/>
  <c r="A38" i="2"/>
  <c r="A4" i="2"/>
  <c r="F28" i="12" l="1"/>
  <c r="F29" i="12" l="1"/>
  <c r="F30" i="1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<sst xmlns="http://schemas.openxmlformats.org/spreadsheetml/2006/main" count="1434" uniqueCount="674">
  <si>
    <t>Tabel 1. Kraavide parameetrid ja seisukord</t>
  </si>
  <si>
    <t xml:space="preserve">Kraavi tähis </t>
  </si>
  <si>
    <t>Pikkus, m</t>
  </si>
  <si>
    <t>Keskmine sügavus, m</t>
  </si>
  <si>
    <t>Laius pealt, m</t>
  </si>
  <si>
    <t>Kraavi tüüp*</t>
  </si>
  <si>
    <t>Märkus</t>
  </si>
  <si>
    <t>*</t>
  </si>
  <si>
    <t>A</t>
  </si>
  <si>
    <t>B</t>
  </si>
  <si>
    <t>Amortiseerunud kraav</t>
  </si>
  <si>
    <t>Funktsioneeriv kraav</t>
  </si>
  <si>
    <t>C</t>
  </si>
  <si>
    <t>Kinnikasvanud kraav</t>
  </si>
  <si>
    <t>Tabel 2. Kraavivalli keskmised parameetrid</t>
  </si>
  <si>
    <t>Kraavi tähis</t>
  </si>
  <si>
    <t>Valli pikkus, m</t>
  </si>
  <si>
    <t>Parem</t>
  </si>
  <si>
    <t>Vasak</t>
  </si>
  <si>
    <t>Kõrgus vahemikus 0,1-0,5 m</t>
  </si>
  <si>
    <t>Kõrgus vahemikus 0,5-1,0 m</t>
  </si>
  <si>
    <t>Kõrgus vahemikus 1,0-1,5 m</t>
  </si>
  <si>
    <t>Töö nimetus</t>
  </si>
  <si>
    <t>Mõõtühik</t>
  </si>
  <si>
    <t>Maht KOKKU</t>
  </si>
  <si>
    <t>Jrk. nr.</t>
  </si>
  <si>
    <t>Raadatavate trasside mahamärkimine</t>
  </si>
  <si>
    <t>ha</t>
  </si>
  <si>
    <t>Paisude mahamärkimine</t>
  </si>
  <si>
    <t>tk</t>
  </si>
  <si>
    <t>m</t>
  </si>
  <si>
    <t>Trassiraie kokku</t>
  </si>
  <si>
    <t>m2</t>
  </si>
  <si>
    <t>Truubi nr</t>
  </si>
  <si>
    <t>pikkus, m</t>
  </si>
  <si>
    <t>Märkused</t>
  </si>
  <si>
    <t>T1</t>
  </si>
  <si>
    <t>T2</t>
  </si>
  <si>
    <t>Valli kõrgus, m</t>
  </si>
  <si>
    <t>Paisu tüüp</t>
  </si>
  <si>
    <t>Materjal</t>
  </si>
  <si>
    <t>Ligipääs</t>
  </si>
  <si>
    <t>Trassiraie vajadus jah/ei - mahud on kirjeldatud trassiraie tabelis</t>
  </si>
  <si>
    <t>Töömaht</t>
  </si>
  <si>
    <t>Maksumus, €</t>
  </si>
  <si>
    <r>
      <t xml:space="preserve">Ühiku maksumus, </t>
    </r>
    <r>
      <rPr>
        <b/>
        <sz val="10"/>
        <color theme="1"/>
        <rFont val="Aptos Narrow"/>
        <family val="2"/>
      </rPr>
      <t>€</t>
    </r>
  </si>
  <si>
    <t>km</t>
  </si>
  <si>
    <t>KOKKU</t>
  </si>
  <si>
    <t>KM, 24%</t>
  </si>
  <si>
    <t>KÕIK KOKKU</t>
  </si>
  <si>
    <t>Mõju suund</t>
  </si>
  <si>
    <t>Kommentaar</t>
  </si>
  <si>
    <t>Tegevusest mõjutatud maaomanikud (alal/piirnev / kaugemal, aga tegevustest mõjutatud)</t>
  </si>
  <si>
    <t>Omanik</t>
  </si>
  <si>
    <t>Kooskõlastus (jah/ei)</t>
  </si>
  <si>
    <t>Teed (nimi)</t>
  </si>
  <si>
    <t>Tee number</t>
  </si>
  <si>
    <t>Tee liik</t>
  </si>
  <si>
    <t>Võimaliku mõju lühikirjeldus</t>
  </si>
  <si>
    <t>Süsteemi kood</t>
  </si>
  <si>
    <t>Tabel 3. Olemasolevate tuvastatud truupide andmed</t>
  </si>
  <si>
    <t>Otsaku tüüp</t>
  </si>
  <si>
    <t>Number</t>
  </si>
  <si>
    <t>Läbimõõt, cm</t>
  </si>
  <si>
    <t>Seisund</t>
  </si>
  <si>
    <t>T3</t>
  </si>
  <si>
    <t>T4</t>
  </si>
  <si>
    <t>T5</t>
  </si>
  <si>
    <t>T6</t>
  </si>
  <si>
    <t>T7</t>
  </si>
  <si>
    <t>T8</t>
  </si>
  <si>
    <t>T9</t>
  </si>
  <si>
    <t>T10</t>
  </si>
  <si>
    <t>T11</t>
  </si>
  <si>
    <t>T12</t>
  </si>
  <si>
    <t>T13</t>
  </si>
  <si>
    <t>T14</t>
  </si>
  <si>
    <t>T15</t>
  </si>
  <si>
    <t>T16</t>
  </si>
  <si>
    <t>T17</t>
  </si>
  <si>
    <t>T18</t>
  </si>
  <si>
    <t>T19</t>
  </si>
  <si>
    <t>T20</t>
  </si>
  <si>
    <t>Valli laius, m</t>
  </si>
  <si>
    <t>T21</t>
  </si>
  <si>
    <t>T22</t>
  </si>
  <si>
    <t>T23</t>
  </si>
  <si>
    <t>T24</t>
  </si>
  <si>
    <t>T25</t>
  </si>
  <si>
    <t>T26</t>
  </si>
  <si>
    <t>T27</t>
  </si>
  <si>
    <t>T28</t>
  </si>
  <si>
    <t>T29</t>
  </si>
  <si>
    <t>T30</t>
  </si>
  <si>
    <t xml:space="preserve">Märkused: </t>
  </si>
  <si>
    <t>1. PT - plasttoru; BT - betoontoru; TT - terastoru;</t>
  </si>
  <si>
    <t>Ettevalmistustööd</t>
  </si>
  <si>
    <t>Puittaimestiku raie trassidel ja paisude asukohas</t>
  </si>
  <si>
    <t>Tüveste vedu trassidelt veokaugus kuni 1 km</t>
  </si>
  <si>
    <t>Kändude juurimine paisude aluselt alalt</t>
  </si>
  <si>
    <t>Mullatööd ja paisud</t>
  </si>
  <si>
    <t>Kraavivallide likvideerimine (I-II gr. pinnas)</t>
  </si>
  <si>
    <r>
      <t>m</t>
    </r>
    <r>
      <rPr>
        <vertAlign val="superscript"/>
        <sz val="10"/>
        <color theme="1"/>
        <rFont val="Arial"/>
        <family val="2"/>
      </rPr>
      <t>3</t>
    </r>
  </si>
  <si>
    <t>Kraavide täitmine kohapealse pinnasega (I-II gr. pinnas)</t>
  </si>
  <si>
    <t>Pinnaspaisude ehitamine kohapealsest pinnasest (I-II gr. pinnas), sh pinnase tihendamine mehhanismidega</t>
  </si>
  <si>
    <t>Truubid</t>
  </si>
  <si>
    <r>
      <t>m</t>
    </r>
    <r>
      <rPr>
        <vertAlign val="superscript"/>
        <sz val="10"/>
        <color theme="1"/>
        <rFont val="Arial"/>
        <family val="2"/>
      </rPr>
      <t>2</t>
    </r>
  </si>
  <si>
    <t>Muud tööd</t>
  </si>
  <si>
    <t>Ajutiste ülepääsude rajamine ja likvideerimine</t>
  </si>
  <si>
    <t>Tabel 4. Kavandatud tööde koondtabel</t>
  </si>
  <si>
    <t>Tabel 5. Trassiraied</t>
  </si>
  <si>
    <t>Paisude koguarv kraavil</t>
  </si>
  <si>
    <r>
      <t>Sette/pinnase eemaldamine pinnaspaisude alt (I-II gr. pinnas 5 m</t>
    </r>
    <r>
      <rPr>
        <vertAlign val="superscript"/>
        <sz val="10"/>
        <color theme="1"/>
        <rFont val="Arial"/>
        <family val="2"/>
      </rPr>
      <t>3</t>
    </r>
    <r>
      <rPr>
        <sz val="10"/>
        <color theme="1"/>
        <rFont val="Arial"/>
        <family val="2"/>
      </rPr>
      <t>/pais)</t>
    </r>
  </si>
  <si>
    <t>Paisu kõrgus</t>
  </si>
  <si>
    <t>Paisude arv kokku</t>
  </si>
  <si>
    <t>Tabel 6. Paisude rajamise tüüpmahud</t>
  </si>
  <si>
    <t>Raie paisu asukohas</t>
  </si>
  <si>
    <t>Vajalik materjal (kohapealne pinnas)</t>
  </si>
  <si>
    <t>Sette/pinnase eemaldamine paisu alt</t>
  </si>
  <si>
    <t>Tabel 7. Paisude rajamise koondtabel</t>
  </si>
  <si>
    <t>nr</t>
  </si>
  <si>
    <t>tüüp</t>
  </si>
  <si>
    <t>Kraavi nr</t>
  </si>
  <si>
    <t>PAISE KOKKU (TK)</t>
  </si>
  <si>
    <t>Kraavi</t>
  </si>
  <si>
    <t>Paisu</t>
  </si>
  <si>
    <t>Likvideeritava valli</t>
  </si>
  <si>
    <t>Paisude ehita-miseks vajalik maht</t>
  </si>
  <si>
    <t>Likvideeri-tava valli arvestuslik maht</t>
  </si>
  <si>
    <t>tähis</t>
  </si>
  <si>
    <t>pikkus</t>
  </si>
  <si>
    <t>mitte-suletava lõigu pikkus</t>
  </si>
  <si>
    <t>suletava lõigu pikkus</t>
  </si>
  <si>
    <t>keskmine sügavus</t>
  </si>
  <si>
    <t>keskmine pealt laius</t>
  </si>
  <si>
    <t>Kokku</t>
  </si>
  <si>
    <t>keskmine kõrgus</t>
  </si>
  <si>
    <t>keskmine laius</t>
  </si>
  <si>
    <t>Tabel 8. Suletavate kraavide, likvideeritavate kraavivallide ja ehitatavate paisude koondmahud</t>
  </si>
  <si>
    <t>Kraavide täitmise mullatööde arvestuslik maht</t>
  </si>
  <si>
    <r>
      <t>m</t>
    </r>
    <r>
      <rPr>
        <b/>
        <vertAlign val="superscript"/>
        <sz val="10"/>
        <color theme="1"/>
        <rFont val="Arial"/>
        <family val="2"/>
      </rPr>
      <t>3</t>
    </r>
  </si>
  <si>
    <t>Kraavi / ligipääsu tähis</t>
  </si>
  <si>
    <t>Trassi / ligipääsu laius</t>
  </si>
  <si>
    <t>Trassi / ligipääsu pikkus, m</t>
  </si>
  <si>
    <t>Raie ligipääsu jaoks</t>
  </si>
  <si>
    <t>LP1</t>
  </si>
  <si>
    <t>LP2</t>
  </si>
  <si>
    <t>LP3</t>
  </si>
  <si>
    <t>LP4</t>
  </si>
  <si>
    <t>LP5</t>
  </si>
  <si>
    <t>jah</t>
  </si>
  <si>
    <t>ei</t>
  </si>
  <si>
    <t>Jrk. nr</t>
  </si>
  <si>
    <t>Veejuhtme nimetus</t>
  </si>
  <si>
    <t>Likvideeritava truubi andmed</t>
  </si>
  <si>
    <t>Läbimõõt</t>
  </si>
  <si>
    <t>Pikkus</t>
  </si>
  <si>
    <t>cm</t>
  </si>
  <si>
    <t>Katastriüksuse tunnus</t>
  </si>
  <si>
    <t>Katastriüksuse nimi</t>
  </si>
  <si>
    <t>Kontaktandmed</t>
  </si>
  <si>
    <t>Ehitise kood</t>
  </si>
  <si>
    <t>Maaparandussüsteemid (nimi)</t>
  </si>
  <si>
    <t>Tabel 9. Ligipääsud</t>
  </si>
  <si>
    <t>-</t>
  </si>
  <si>
    <t>KOK</t>
  </si>
  <si>
    <t>MAOK</t>
  </si>
  <si>
    <t>BET</t>
  </si>
  <si>
    <t>PT</t>
  </si>
  <si>
    <t>Korras, puhas</t>
  </si>
  <si>
    <t>Märkused:</t>
  </si>
  <si>
    <t>Korras, puhas, riigitee alune</t>
  </si>
  <si>
    <t>vall puudub</t>
  </si>
  <si>
    <t>Koprapaisude likvideerimine</t>
  </si>
  <si>
    <t>kopra-pais, tk</t>
  </si>
  <si>
    <t>Korras, puhas, eesvoolul Potsepa(PÜ-79)</t>
  </si>
  <si>
    <t>BT</t>
  </si>
  <si>
    <t>Puhas, toimib</t>
  </si>
  <si>
    <t>Lagunenud</t>
  </si>
  <si>
    <t>Lagunenud, toimib</t>
  </si>
  <si>
    <t>Umbes</t>
  </si>
  <si>
    <t>ühine vall kraaviga 117</t>
  </si>
  <si>
    <t>1/2 setet, toimib</t>
  </si>
  <si>
    <t>Korras, puhas, teetruup</t>
  </si>
  <si>
    <t>Korras, puhas, mahasõidu all</t>
  </si>
  <si>
    <t>Puhas, korras</t>
  </si>
  <si>
    <t>MAO</t>
  </si>
  <si>
    <t>T31</t>
  </si>
  <si>
    <t>T32</t>
  </si>
  <si>
    <t>T33</t>
  </si>
  <si>
    <t>T34</t>
  </si>
  <si>
    <t>T35</t>
  </si>
  <si>
    <t>T36</t>
  </si>
  <si>
    <t>T37</t>
  </si>
  <si>
    <t>T38</t>
  </si>
  <si>
    <t>T39</t>
  </si>
  <si>
    <t>T40</t>
  </si>
  <si>
    <t>T41</t>
  </si>
  <si>
    <t>T42</t>
  </si>
  <si>
    <t>T43</t>
  </si>
  <si>
    <t>T44</t>
  </si>
  <si>
    <t>T45</t>
  </si>
  <si>
    <t>T46</t>
  </si>
  <si>
    <t>T47</t>
  </si>
  <si>
    <t>T48</t>
  </si>
  <si>
    <t>T49</t>
  </si>
  <si>
    <t>T50</t>
  </si>
  <si>
    <t>TT</t>
  </si>
  <si>
    <t>Toimib</t>
  </si>
  <si>
    <t>Vallialune veeviimar</t>
  </si>
  <si>
    <t>Vee all, toimib</t>
  </si>
  <si>
    <t>Umbes, lagunenud</t>
  </si>
  <si>
    <t>Kinnikasvanud, jätta tegemata</t>
  </si>
  <si>
    <t>168 (Lindi oja)</t>
  </si>
  <si>
    <t>T51</t>
  </si>
  <si>
    <t>T52</t>
  </si>
  <si>
    <t>T53</t>
  </si>
  <si>
    <t>T54</t>
  </si>
  <si>
    <t>T55</t>
  </si>
  <si>
    <t>1/2 setet, lagunenud</t>
  </si>
  <si>
    <t>190a</t>
  </si>
  <si>
    <t>190b</t>
  </si>
  <si>
    <t>190c</t>
  </si>
  <si>
    <t>Eramaadega piirnev kraav, jätta tegemata</t>
  </si>
  <si>
    <t>Umbes, lagunenud, natukene toimib</t>
  </si>
  <si>
    <t>Lagunenud, natukene toimib</t>
  </si>
  <si>
    <t>3 tk koprapaisu. Eramaadega piirnev kraav, jätta tegemata.</t>
  </si>
  <si>
    <t>2 tk koprapaisu. Eramaadega piirnev kraav, jätta tegemata</t>
  </si>
  <si>
    <t>Koprapais</t>
  </si>
  <si>
    <t>ühine vall kraaviga 234</t>
  </si>
  <si>
    <t>1/2 setet, natukene toimib</t>
  </si>
  <si>
    <t xml:space="preserve">2. MAO - mattkindlustus; MAOK - matt- ja kivikindlustus; </t>
  </si>
  <si>
    <t>KOK - kivikindlustus; BET - betoonkindlustus</t>
  </si>
  <si>
    <t>82603:004:0187</t>
  </si>
  <si>
    <t>Audru metskond 100</t>
  </si>
  <si>
    <t>alal</t>
  </si>
  <si>
    <t>RMK</t>
  </si>
  <si>
    <t>Audru metskond 52</t>
  </si>
  <si>
    <t>62401:001:2178</t>
  </si>
  <si>
    <t>82603:002:0210</t>
  </si>
  <si>
    <t>Audru metskond 21</t>
  </si>
  <si>
    <t>82603:004:0188</t>
  </si>
  <si>
    <t>Audru metskond 101</t>
  </si>
  <si>
    <t>15905:004:0090</t>
  </si>
  <si>
    <t>Audru metskond 66</t>
  </si>
  <si>
    <t>15905:004:0008</t>
  </si>
  <si>
    <t>Uuehansu</t>
  </si>
  <si>
    <t>15905:004:0257</t>
  </si>
  <si>
    <t>Audru metskond 68</t>
  </si>
  <si>
    <t>Audru metskond 124</t>
  </si>
  <si>
    <t>15905:004:0671</t>
  </si>
  <si>
    <t>Lindi looduskaitseala 2</t>
  </si>
  <si>
    <t>15905:004:1044</t>
  </si>
  <si>
    <t>piirnev</t>
  </si>
  <si>
    <t>eraomandis olev</t>
  </si>
  <si>
    <t>15905:004:0127</t>
  </si>
  <si>
    <t>Riiva</t>
  </si>
  <si>
    <t>15905:004:0260</t>
  </si>
  <si>
    <t>Pehturi</t>
  </si>
  <si>
    <t>15905:004:0475</t>
  </si>
  <si>
    <t>Tibitse</t>
  </si>
  <si>
    <t>82603:004:0058</t>
  </si>
  <si>
    <t>Kiriku</t>
  </si>
  <si>
    <t>15905:004:0617</t>
  </si>
  <si>
    <t>Lindi looduskaitseala 4</t>
  </si>
  <si>
    <t>15905:004:0514</t>
  </si>
  <si>
    <t>Piiri</t>
  </si>
  <si>
    <t>15905:004:1019</t>
  </si>
  <si>
    <t>Lindi looduskaitseala 3</t>
  </si>
  <si>
    <t>Lindi looduskaitseala 5</t>
  </si>
  <si>
    <t>15905:004:0476</t>
  </si>
  <si>
    <t>15905:004:1045</t>
  </si>
  <si>
    <t>Audru metskond 178</t>
  </si>
  <si>
    <t>Jaopi</t>
  </si>
  <si>
    <t>15905:004:0493</t>
  </si>
  <si>
    <t>Tiitsumetsa</t>
  </si>
  <si>
    <t>15905:004:0282</t>
  </si>
  <si>
    <t>Sooääre</t>
  </si>
  <si>
    <t>62401:001:0395</t>
  </si>
  <si>
    <t>Maa- ja Ruumiamet</t>
  </si>
  <si>
    <t>Hansumardi</t>
  </si>
  <si>
    <t>15905:004:0134</t>
  </si>
  <si>
    <t>RKIK</t>
  </si>
  <si>
    <t>Talsi-Rumma</t>
  </si>
  <si>
    <t>väljaspool, kuid juurdepääsutee on kinnistu sees</t>
  </si>
  <si>
    <t>1/2 kinnikasvanud, jätta osaliselt tegemata</t>
  </si>
  <si>
    <t>Eramaa</t>
  </si>
  <si>
    <t>Potsepa kruusakarjäär</t>
  </si>
  <si>
    <t>62401:001:0763</t>
  </si>
  <si>
    <t>väljaspool, kuid ligipääs läbi kinnistu</t>
  </si>
  <si>
    <t>LP6</t>
  </si>
  <si>
    <t>LP7</t>
  </si>
  <si>
    <t>Maa-ja Ruumiamet</t>
  </si>
  <si>
    <t>LP8</t>
  </si>
  <si>
    <t>LP9</t>
  </si>
  <si>
    <t>LP10</t>
  </si>
  <si>
    <t>LP11</t>
  </si>
  <si>
    <t>LP12</t>
  </si>
  <si>
    <t>LP13</t>
  </si>
  <si>
    <t>LP14</t>
  </si>
  <si>
    <t>LP15</t>
  </si>
  <si>
    <t>osaline kinniajamine</t>
  </si>
  <si>
    <t>paisuga suletav</t>
  </si>
  <si>
    <t>osaliselt paisuga suletav</t>
  </si>
  <si>
    <t>Paisu pikkus</t>
  </si>
  <si>
    <t>Ø 30-120 cm (r/b / plast / teras) truubi torude väljatõstmine ja utiliseerimine</t>
  </si>
  <si>
    <t>kombineeritud meetod (kinniajamine+paisud)</t>
  </si>
  <si>
    <t>parempoolne vall 0.3/5.0</t>
  </si>
  <si>
    <t>4-8</t>
  </si>
  <si>
    <t>Tabel 14. Taastamise mõjualasse jäävad maaomanikud</t>
  </si>
  <si>
    <t>Tabel 15. Taastamise mõjualasse jääv infrastruktuur</t>
  </si>
  <si>
    <t>Veejuhtme</t>
  </si>
  <si>
    <t>Kaeve ristlõige</t>
  </si>
  <si>
    <t>Kaeve-maht</t>
  </si>
  <si>
    <t>EK</t>
  </si>
  <si>
    <t>nimetus</t>
  </si>
  <si>
    <t>liigi tähis</t>
  </si>
  <si>
    <t>sügavus</t>
  </si>
  <si>
    <t>nõlvus-tegur</t>
  </si>
  <si>
    <t>põhja laius</t>
  </si>
  <si>
    <t>Uued veejuhtmed</t>
  </si>
  <si>
    <t>Veejuhtmete kaevamine (I-II gr. pinnas)</t>
  </si>
  <si>
    <t>Mullavallide laialiajamine ja tasandamine</t>
  </si>
  <si>
    <t>Tabel 11. Veejuhtmete kaevetööde mahud</t>
  </si>
  <si>
    <t>RK</t>
  </si>
  <si>
    <t>251c</t>
  </si>
  <si>
    <t>252a</t>
  </si>
  <si>
    <t>252b</t>
  </si>
  <si>
    <t>RK - Rekonstrueeritav kraav (voolusuuna muutmine)</t>
  </si>
  <si>
    <t>jah (1/3 pikksusest)</t>
  </si>
  <si>
    <t>Tabel 12. Kavandatud tööde hinnanguline maksumus</t>
  </si>
  <si>
    <t>Kõima-Seliste kõrvalmaantee</t>
  </si>
  <si>
    <t>riigitee</t>
  </si>
  <si>
    <t>Kraav 138, 133 ja osaliselt 131 jäävad olemasolevasse seisundisse, truubist T2 läbivool tagatud. Mõju on välistatud.</t>
  </si>
  <si>
    <t>Karuga-Kõpu tee</t>
  </si>
  <si>
    <t>metsatee</t>
  </si>
  <si>
    <t>Teekraavid jäävad avatuks. Projekteeritud 3 uut kraavilõiku (251a, 251b, 251c) ning 2 kraavi (252a, 252b) rekonstrueerimist (voolusuuna muutmine). Kraav nr 119 ning osaliselt 120 ja 104 on jäetud olemasolevasse seisundisse. Mõju on välistatud.</t>
  </si>
  <si>
    <t>Männikoja - Taltsi tee</t>
  </si>
  <si>
    <t>Teekraavid jäävad avatuks. Äravoolu tagav kraav 153 ja 151 jäävad avatuks. Mõju on välistatud.</t>
  </si>
  <si>
    <t>Potsepa -Kõpu tee</t>
  </si>
  <si>
    <t>Teekraavid jäävad avatuks. Tee-alune truup T4 jääb puutumata, truubist allavoolu kraav 103 jääb avatuks. Kraavil paiknev koprapais mõju teele ei avalda. Mõju on välistatud.</t>
  </si>
  <si>
    <t>Potsepa(PÜ-79)</t>
  </si>
  <si>
    <t>6112170020120</t>
  </si>
  <si>
    <t>001</t>
  </si>
  <si>
    <t>6112150030030</t>
  </si>
  <si>
    <t>Väljaspool tööala kraavivõrk ja olulised piirikraavid jäävad puutumata, MPS toimimisele negatiivne mõju puudub. Kraavid suletakse Natura elupaikade aladel.</t>
  </si>
  <si>
    <t>Tõstamaa (PÜ-79)</t>
  </si>
  <si>
    <t>6112150020010</t>
  </si>
  <si>
    <t>002</t>
  </si>
  <si>
    <t>6112140020060</t>
  </si>
  <si>
    <t>Väljaspool tööala kraavivõrk jääb puutumata. Kraavivõrgu voolusuund on tööaladest eemale (lääne suunas). Negatiivne mõju puudub.</t>
  </si>
  <si>
    <t>6112180030080</t>
  </si>
  <si>
    <t>Potsepa ja Läänepoolse tööaldest allavoolu asuv maaparandussüsteemi kraavivõrk jääb puutumata. Eesvool jääb puutumata. Lindi soo piirikraavid jäävad puutumata. Negatiivne mõju puudub.</t>
  </si>
  <si>
    <t>Väljaspool tööala kraavivõrk jääb puutumata. Suletakse tööala piires kraavivõrgust ülesvoolu paiknevad kraavid 101 ja 102. Negatiivne mõju puudub.</t>
  </si>
  <si>
    <t>6112170020000</t>
  </si>
  <si>
    <t>Lindi oja</t>
  </si>
  <si>
    <t>Algab Lindi soo tööala piirist allavoolu. Eesvool jääb puutumata. Negatiivne mõju puudub.</t>
  </si>
  <si>
    <t>252a ja 252b ühendatav lõik</t>
  </si>
  <si>
    <t>251a ja 251b ühendatav lõik</t>
  </si>
  <si>
    <t>252c</t>
  </si>
  <si>
    <t>EK - Ehitatav kraav (olemasolevate teekraavide ühendamine)</t>
  </si>
  <si>
    <t>LP16</t>
  </si>
  <si>
    <t>ligipääs on kinnistu sees</t>
  </si>
  <si>
    <t>AJ 1</t>
  </si>
  <si>
    <t>AJ 2</t>
  </si>
  <si>
    <t>RMK (kraavist ajutine ülepääs)</t>
  </si>
  <si>
    <t>Eramaa/RMK (kraavist ajutine ülepääs)</t>
  </si>
  <si>
    <t>Tabel 10a. Likvideeritavate truupide tööde mahud</t>
  </si>
  <si>
    <t>Tabel 10b. Ehitatavate truupide tööde mahud</t>
  </si>
  <si>
    <t>T101</t>
  </si>
  <si>
    <t>Ehitatava truubi andmed</t>
  </si>
  <si>
    <t>täiendav kaeve</t>
  </si>
  <si>
    <t>m³</t>
  </si>
  <si>
    <t>kaeviku täitepinnas (liiv)</t>
  </si>
  <si>
    <t>tee/mahasõidu katte taastamine (h=10 cm; kruus, fr 0/31,5 mm)</t>
  </si>
  <si>
    <t>252b ja 253a ühendamiseks</t>
  </si>
  <si>
    <t>Plasttruubi ehitus; Ø50 cm, tüüp 50PT, SN8</t>
  </si>
  <si>
    <t>Ø50MAO. Truubi mattotsaku ehitus</t>
  </si>
  <si>
    <t>2 otsakut</t>
  </si>
  <si>
    <t>Tee/mahasõidu katte taastamine (h=10 cm; kruus, fr 0/31,5 mm)</t>
  </si>
  <si>
    <t>Täiendav kaeve truubi ehitamiseks</t>
  </si>
  <si>
    <t>AJ 3</t>
  </si>
  <si>
    <t>AJ 4</t>
  </si>
  <si>
    <t>AJ 5</t>
  </si>
  <si>
    <t>LP17</t>
  </si>
  <si>
    <t>AJ 7</t>
  </si>
  <si>
    <t>AJ 8</t>
  </si>
  <si>
    <t>AJ 9</t>
  </si>
  <si>
    <t>LP18</t>
  </si>
  <si>
    <t>AJ 10</t>
  </si>
  <si>
    <t>Elupaigatüübi kood</t>
  </si>
  <si>
    <t>Mõju suurus ja esinemistõenäosus*</t>
  </si>
  <si>
    <t>6270*</t>
  </si>
  <si>
    <t>puudub</t>
  </si>
  <si>
    <t>Tööd ei mõjuta antud elupaika</t>
  </si>
  <si>
    <t>6530*</t>
  </si>
  <si>
    <t>neutraalne</t>
  </si>
  <si>
    <t>A1</t>
  </si>
  <si>
    <t>Tööd tõenäoliselt ei mõjuta antud elupaika</t>
  </si>
  <si>
    <t>7110*</t>
  </si>
  <si>
    <t>positiivne</t>
  </si>
  <si>
    <t>B2</t>
  </si>
  <si>
    <t>Luuakse eeldused kooslusele omase veerežiimi taastumiseks</t>
  </si>
  <si>
    <t>9010*</t>
  </si>
  <si>
    <t>Luuakse eeldused kooslusele omase veerežiimi säilimiseks</t>
  </si>
  <si>
    <t>9020*</t>
  </si>
  <si>
    <t>91D0*</t>
  </si>
  <si>
    <t>Liik</t>
  </si>
  <si>
    <t>Takson</t>
  </si>
  <si>
    <t>Kaitsekategooria</t>
  </si>
  <si>
    <r>
      <t>Kaljukotkas (</t>
    </r>
    <r>
      <rPr>
        <i/>
        <sz val="10"/>
        <color theme="1"/>
        <rFont val="Arial"/>
        <family val="2"/>
      </rPr>
      <t>Aquila chrysaetos</t>
    </r>
    <r>
      <rPr>
        <sz val="10"/>
        <color theme="1"/>
        <rFont val="Arial"/>
        <family val="2"/>
      </rPr>
      <t>)</t>
    </r>
  </si>
  <si>
    <t>loom</t>
  </si>
  <si>
    <t>I</t>
  </si>
  <si>
    <r>
      <t>Merikotkas (</t>
    </r>
    <r>
      <rPr>
        <i/>
        <sz val="10"/>
        <color theme="1"/>
        <rFont val="Arial"/>
        <family val="2"/>
      </rPr>
      <t>Haliaeetus albicilla</t>
    </r>
    <r>
      <rPr>
        <sz val="10"/>
        <color theme="1"/>
        <rFont val="Arial"/>
        <family val="2"/>
      </rPr>
      <t>)</t>
    </r>
  </si>
  <si>
    <r>
      <t>Must-toonekurg (</t>
    </r>
    <r>
      <rPr>
        <i/>
        <sz val="10"/>
        <color theme="1"/>
        <rFont val="Arial"/>
        <family val="2"/>
      </rPr>
      <t>Ciconia nigra</t>
    </r>
    <r>
      <rPr>
        <sz val="10"/>
        <color theme="1"/>
        <rFont val="Arial"/>
        <family val="2"/>
      </rPr>
      <t>)</t>
    </r>
  </si>
  <si>
    <r>
      <t>Väike-konnakotkas (</t>
    </r>
    <r>
      <rPr>
        <i/>
        <sz val="10"/>
        <color theme="1"/>
        <rFont val="Arial"/>
        <family val="2"/>
      </rPr>
      <t>Clanga pomarin</t>
    </r>
    <r>
      <rPr>
        <sz val="10"/>
        <color theme="1"/>
        <rFont val="Arial"/>
        <family val="2"/>
      </rPr>
      <t>)</t>
    </r>
  </si>
  <si>
    <r>
      <t>Õõnetuvi  (</t>
    </r>
    <r>
      <rPr>
        <i/>
        <sz val="10"/>
        <color theme="1"/>
        <rFont val="Arial"/>
        <family val="2"/>
      </rPr>
      <t>Columba oenas</t>
    </r>
    <r>
      <rPr>
        <sz val="10"/>
        <color theme="1"/>
        <rFont val="Arial"/>
        <family val="2"/>
      </rPr>
      <t>)</t>
    </r>
  </si>
  <si>
    <t>II</t>
  </si>
  <si>
    <r>
      <t>Lõopistrik (</t>
    </r>
    <r>
      <rPr>
        <i/>
        <sz val="10"/>
        <color theme="1"/>
        <rFont val="Arial"/>
        <family val="2"/>
      </rPr>
      <t>Falco subbuteo</t>
    </r>
    <r>
      <rPr>
        <sz val="10"/>
        <color theme="1"/>
        <rFont val="Arial"/>
        <family val="2"/>
      </rPr>
      <t>)</t>
    </r>
  </si>
  <si>
    <t>III</t>
  </si>
  <si>
    <r>
      <t>Mudatilder (</t>
    </r>
    <r>
      <rPr>
        <i/>
        <sz val="10"/>
        <color theme="1"/>
        <rFont val="Arial"/>
        <family val="2"/>
      </rPr>
      <t>Tringa glareola</t>
    </r>
    <r>
      <rPr>
        <sz val="10"/>
        <color theme="1"/>
        <rFont val="Arial"/>
        <family val="2"/>
      </rPr>
      <t>)</t>
    </r>
  </si>
  <si>
    <r>
      <t xml:space="preserve">Punajalg-tilder </t>
    </r>
    <r>
      <rPr>
        <i/>
        <sz val="10"/>
        <color theme="1"/>
        <rFont val="Arial"/>
        <family val="2"/>
      </rPr>
      <t>(Tringa totanus</t>
    </r>
    <r>
      <rPr>
        <sz val="10"/>
        <color theme="1"/>
        <rFont val="Arial"/>
        <family val="2"/>
      </rPr>
      <t>)</t>
    </r>
  </si>
  <si>
    <r>
      <t>Punaselg-õgija (</t>
    </r>
    <r>
      <rPr>
        <i/>
        <sz val="10"/>
        <color theme="1"/>
        <rFont val="Arial"/>
        <family val="2"/>
      </rPr>
      <t>Lanius collurio</t>
    </r>
    <r>
      <rPr>
        <sz val="10"/>
        <color theme="1"/>
        <rFont val="Arial"/>
        <family val="2"/>
      </rPr>
      <t>)</t>
    </r>
  </si>
  <si>
    <r>
      <t>Väike-kirjurähn (</t>
    </r>
    <r>
      <rPr>
        <i/>
        <sz val="10"/>
        <color theme="1"/>
        <rFont val="Arial"/>
        <family val="2"/>
      </rPr>
      <t>Dryobates minor</t>
    </r>
    <r>
      <rPr>
        <sz val="10"/>
        <color theme="1"/>
        <rFont val="Arial"/>
        <family val="2"/>
      </rPr>
      <t>)</t>
    </r>
  </si>
  <si>
    <r>
      <t>Teder (</t>
    </r>
    <r>
      <rPr>
        <i/>
        <sz val="10"/>
        <color theme="1"/>
        <rFont val="Arial"/>
        <family val="2"/>
      </rPr>
      <t>Lyrurus tetrix</t>
    </r>
    <r>
      <rPr>
        <sz val="10"/>
        <color theme="1"/>
        <rFont val="Arial"/>
        <family val="2"/>
      </rPr>
      <t>)</t>
    </r>
  </si>
  <si>
    <r>
      <t>Hoburästas (</t>
    </r>
    <r>
      <rPr>
        <i/>
        <sz val="10"/>
        <color theme="1"/>
        <rFont val="Arial"/>
        <family val="2"/>
      </rPr>
      <t>Turdus viscivorus</t>
    </r>
    <r>
      <rPr>
        <sz val="10"/>
        <color theme="1"/>
        <rFont val="Arial"/>
        <family val="2"/>
      </rPr>
      <t>)</t>
    </r>
  </si>
  <si>
    <r>
      <t>Rüüt (</t>
    </r>
    <r>
      <rPr>
        <i/>
        <sz val="10"/>
        <color theme="1"/>
        <rFont val="Arial"/>
        <family val="2"/>
      </rPr>
      <t>Pluvialis apricaria</t>
    </r>
    <r>
      <rPr>
        <sz val="10"/>
        <color theme="1"/>
        <rFont val="Arial"/>
        <family val="2"/>
      </rPr>
      <t>)</t>
    </r>
  </si>
  <si>
    <r>
      <t>Sookurg (</t>
    </r>
    <r>
      <rPr>
        <i/>
        <sz val="10"/>
        <color theme="1"/>
        <rFont val="Arial"/>
        <family val="2"/>
      </rPr>
      <t>Grus grus</t>
    </r>
    <r>
      <rPr>
        <sz val="10"/>
        <color theme="1"/>
        <rFont val="Arial"/>
        <family val="2"/>
      </rPr>
      <t>)</t>
    </r>
  </si>
  <si>
    <r>
      <t>Väike-kärbsenäpp (</t>
    </r>
    <r>
      <rPr>
        <i/>
        <sz val="10"/>
        <color theme="1"/>
        <rFont val="Arial"/>
        <family val="2"/>
      </rPr>
      <t>Ficedula parva</t>
    </r>
    <r>
      <rPr>
        <sz val="10"/>
        <color theme="1"/>
        <rFont val="Arial"/>
        <family val="2"/>
      </rPr>
      <t>)</t>
    </r>
  </si>
  <si>
    <r>
      <t>Laanepüü (</t>
    </r>
    <r>
      <rPr>
        <i/>
        <sz val="10"/>
        <color theme="1"/>
        <rFont val="Arial"/>
        <family val="2"/>
      </rPr>
      <t>Tetrastes bonasia</t>
    </r>
    <r>
      <rPr>
        <sz val="10"/>
        <color theme="1"/>
        <rFont val="Arial"/>
        <family val="2"/>
      </rPr>
      <t>)</t>
    </r>
  </si>
  <si>
    <r>
      <t>Händkakk (</t>
    </r>
    <r>
      <rPr>
        <i/>
        <sz val="10"/>
        <color theme="1"/>
        <rFont val="Arial"/>
        <family val="2"/>
      </rPr>
      <t>Strix uralensis</t>
    </r>
    <r>
      <rPr>
        <sz val="10"/>
        <color theme="1"/>
        <rFont val="Arial"/>
        <family val="2"/>
      </rPr>
      <t>)</t>
    </r>
  </si>
  <si>
    <r>
      <t>Musträhn (</t>
    </r>
    <r>
      <rPr>
        <i/>
        <sz val="10"/>
        <color theme="1"/>
        <rFont val="Arial"/>
        <family val="2"/>
      </rPr>
      <t>Dryocopus martius</t>
    </r>
    <r>
      <rPr>
        <sz val="10"/>
        <color theme="1"/>
        <rFont val="Arial"/>
        <family val="2"/>
      </rPr>
      <t>)</t>
    </r>
  </si>
  <si>
    <t>Hallpea-rähn (Picus canus)</t>
  </si>
  <si>
    <r>
      <t>Värbkakk (</t>
    </r>
    <r>
      <rPr>
        <i/>
        <sz val="10"/>
        <color theme="1"/>
        <rFont val="Arial"/>
        <family val="2"/>
      </rPr>
      <t>Glaucidium passerinum</t>
    </r>
    <r>
      <rPr>
        <sz val="10"/>
        <color theme="1"/>
        <rFont val="Arial"/>
        <family val="2"/>
      </rPr>
      <t>)</t>
    </r>
  </si>
  <si>
    <r>
      <t>Suur nööpsamblik (</t>
    </r>
    <r>
      <rPr>
        <i/>
        <sz val="10"/>
        <color theme="1"/>
        <rFont val="Arial"/>
        <family val="2"/>
      </rPr>
      <t>Megalaria grossa</t>
    </r>
    <r>
      <rPr>
        <sz val="10"/>
        <color theme="1"/>
        <rFont val="Arial"/>
        <family val="2"/>
      </rPr>
      <t>)</t>
    </r>
  </si>
  <si>
    <t>seen</t>
  </si>
  <si>
    <r>
      <t>Harilik kopsusamblik (</t>
    </r>
    <r>
      <rPr>
        <i/>
        <sz val="10"/>
        <color theme="1"/>
        <rFont val="Arial"/>
        <family val="2"/>
      </rPr>
      <t>Lobaria pulmonaria</t>
    </r>
    <r>
      <rPr>
        <sz val="10"/>
        <color theme="1"/>
        <rFont val="Arial"/>
        <family val="2"/>
      </rPr>
      <t>)</t>
    </r>
  </si>
  <si>
    <r>
      <t>Virgiinia võtmehein (</t>
    </r>
    <r>
      <rPr>
        <i/>
        <sz val="10"/>
        <color theme="1"/>
        <rFont val="Arial"/>
        <family val="2"/>
      </rPr>
      <t>Botrychium virginianum</t>
    </r>
    <r>
      <rPr>
        <sz val="10"/>
        <color theme="1"/>
        <rFont val="Arial"/>
        <family val="2"/>
      </rPr>
      <t>)</t>
    </r>
  </si>
  <si>
    <t>taim</t>
  </si>
  <si>
    <r>
      <t>Kaunis kuldking (</t>
    </r>
    <r>
      <rPr>
        <i/>
        <sz val="10"/>
        <color theme="1"/>
        <rFont val="Arial"/>
        <family val="2"/>
      </rPr>
      <t>Cypripedium calceolus</t>
    </r>
    <r>
      <rPr>
        <sz val="10"/>
        <color theme="1"/>
        <rFont val="Arial"/>
        <family val="2"/>
      </rPr>
      <t>)</t>
    </r>
  </si>
  <si>
    <r>
      <t>Kolmehõlmaline batsaania (</t>
    </r>
    <r>
      <rPr>
        <i/>
        <sz val="10"/>
        <color theme="1"/>
        <rFont val="Arial"/>
        <family val="2"/>
      </rPr>
      <t>Bazzania trilobata</t>
    </r>
    <r>
      <rPr>
        <sz val="10"/>
        <color theme="1"/>
        <rFont val="Arial"/>
        <family val="2"/>
      </rPr>
      <t>)</t>
    </r>
  </si>
  <si>
    <r>
      <t>Mets-aruhein (</t>
    </r>
    <r>
      <rPr>
        <i/>
        <sz val="10"/>
        <color theme="1"/>
        <rFont val="Arial"/>
        <family val="2"/>
      </rPr>
      <t>Festuca altissima</t>
    </r>
    <r>
      <rPr>
        <sz val="10"/>
        <color theme="1"/>
        <rFont val="Arial"/>
        <family val="2"/>
      </rPr>
      <t>)</t>
    </r>
  </si>
  <si>
    <r>
      <t>Väike käopõll (</t>
    </r>
    <r>
      <rPr>
        <i/>
        <sz val="10"/>
        <color theme="1"/>
        <rFont val="Arial"/>
        <family val="2"/>
      </rPr>
      <t>Neottia cordata</t>
    </r>
    <r>
      <rPr>
        <sz val="10"/>
        <color theme="1"/>
        <rFont val="Arial"/>
        <family val="2"/>
      </rPr>
      <t>)</t>
    </r>
  </si>
  <si>
    <r>
      <t>Harilik jugapuu (</t>
    </r>
    <r>
      <rPr>
        <i/>
        <sz val="10"/>
        <color theme="1"/>
        <rFont val="Arial"/>
        <family val="2"/>
      </rPr>
      <t>Taxus baccata</t>
    </r>
    <r>
      <rPr>
        <sz val="10"/>
        <color theme="1"/>
        <rFont val="Arial"/>
        <family val="2"/>
      </rPr>
      <t>)</t>
    </r>
  </si>
  <si>
    <t xml:space="preserve">Taim </t>
  </si>
  <si>
    <r>
      <t>Harilik ungrukold (</t>
    </r>
    <r>
      <rPr>
        <i/>
        <sz val="10"/>
        <color theme="1"/>
        <rFont val="Arial"/>
        <family val="2"/>
      </rPr>
      <t>Huperzia selago</t>
    </r>
    <r>
      <rPr>
        <sz val="10"/>
        <color theme="1"/>
        <rFont val="Arial"/>
        <family val="2"/>
      </rPr>
      <t>)</t>
    </r>
  </si>
  <si>
    <r>
      <t>Harilik valvik (</t>
    </r>
    <r>
      <rPr>
        <i/>
        <sz val="10"/>
        <color theme="1"/>
        <rFont val="Arial"/>
        <family val="2"/>
      </rPr>
      <t>Leucobryum glaucum</t>
    </r>
    <r>
      <rPr>
        <sz val="10"/>
        <color theme="1"/>
        <rFont val="Arial"/>
        <family val="2"/>
      </rPr>
      <t>)</t>
    </r>
  </si>
  <si>
    <r>
      <t>Pruunikas pesajuur (</t>
    </r>
    <r>
      <rPr>
        <i/>
        <sz val="10"/>
        <color theme="1"/>
        <rFont val="Arial"/>
        <family val="2"/>
      </rPr>
      <t>Neottia nidus-avis</t>
    </r>
    <r>
      <rPr>
        <sz val="10"/>
        <color theme="1"/>
        <rFont val="Arial"/>
        <family val="2"/>
      </rPr>
      <t>)</t>
    </r>
  </si>
  <si>
    <r>
      <t>Laialehine neiuvaip (</t>
    </r>
    <r>
      <rPr>
        <i/>
        <sz val="10"/>
        <color theme="1"/>
        <rFont val="Arial"/>
        <family val="2"/>
      </rPr>
      <t>E. helleborine</t>
    </r>
    <r>
      <rPr>
        <sz val="10"/>
        <color theme="1"/>
        <rFont val="Arial"/>
        <family val="2"/>
      </rPr>
      <t>)</t>
    </r>
  </si>
  <si>
    <r>
      <t>Kahelehine käokeel (</t>
    </r>
    <r>
      <rPr>
        <i/>
        <sz val="10"/>
        <color theme="1"/>
        <rFont val="Arial"/>
        <family val="2"/>
      </rPr>
      <t>Platanthera bifolia</t>
    </r>
    <r>
      <rPr>
        <sz val="10"/>
        <color theme="1"/>
        <rFont val="Arial"/>
        <family val="2"/>
      </rPr>
      <t>)</t>
    </r>
  </si>
  <si>
    <r>
      <t>Ohakasoomukas (</t>
    </r>
    <r>
      <rPr>
        <i/>
        <sz val="10"/>
        <color theme="1"/>
        <rFont val="Arial"/>
        <family val="2"/>
      </rPr>
      <t>Orobanche pallidiflor</t>
    </r>
    <r>
      <rPr>
        <sz val="10"/>
        <color theme="1"/>
        <rFont val="Arial"/>
        <family val="2"/>
      </rPr>
      <t>)</t>
    </r>
  </si>
  <si>
    <r>
      <t>Roomav öövilge (</t>
    </r>
    <r>
      <rPr>
        <i/>
        <sz val="10"/>
        <color theme="1"/>
        <rFont val="Arial"/>
        <family val="2"/>
      </rPr>
      <t>Goodyera repens</t>
    </r>
    <r>
      <rPr>
        <sz val="10"/>
        <color theme="1"/>
        <rFont val="Arial"/>
        <family val="2"/>
      </rPr>
      <t>)</t>
    </r>
  </si>
  <si>
    <r>
      <t>Sulgjas õhik (</t>
    </r>
    <r>
      <rPr>
        <i/>
        <sz val="10"/>
        <color theme="1"/>
        <rFont val="Arial"/>
        <family val="2"/>
      </rPr>
      <t>Neckera pennata</t>
    </r>
    <r>
      <rPr>
        <sz val="10"/>
        <color theme="1"/>
        <rFont val="Arial"/>
        <family val="2"/>
      </rPr>
      <t>)</t>
    </r>
  </si>
  <si>
    <t>Mõju suurus ja esinemis-tõenäosus*</t>
  </si>
  <si>
    <t>Kaljukotkas</t>
  </si>
  <si>
    <t>Pesitseb kõrvalistes soo- ja metsamassiivides, toitumisalad avamaastikul, ka lagerabas. Taastamistööde tulemusel toitumisalade kvaliteet paraneb.</t>
  </si>
  <si>
    <t>Merikotkas</t>
  </si>
  <si>
    <t>Pesitseb mõne põlise männi või haava ladvaosas, enamasti häilu või lageraide servas, soosaarel või säilikpuul. Toitumisalad avamaastikus. Taastamistööde tulemusel toitumisalade kvaliteet paraneb.</t>
  </si>
  <si>
    <t>Must-toonekurg</t>
  </si>
  <si>
    <t>Elutseb suurtes metsamassiivides enamasti vooluveekogude või madalsoode ja rabade läheduses. Veerežiimi taastamine aitab tagada sobiva elupaigatüübi säilimise ja omab positiivset mõju.</t>
  </si>
  <si>
    <t xml:space="preserve">Väike-konnakotkas </t>
  </si>
  <si>
    <t>B1</t>
  </si>
  <si>
    <t>Elutseb mosaiikses maastikus, kus looduslikud rohumaad vahelduvad metsatukkadega. Toitub avamaastikes.  Veerežiimi taastamine aitab tagada sobiva elupaigatüübi säilimise ja omab positiivset mõju.</t>
  </si>
  <si>
    <t>Õõnetuvi</t>
  </si>
  <si>
    <t>A2</t>
  </si>
  <si>
    <t>Elutseb metsa ja avamaastiku piirialadel. Pesapuistus peab kasvama vanu puid, milles leiduks sobivaid pesaõõnsusi. Asustab mh rähnide pesaõõnsusi. Veerežiimi taastamine aitab tagada sobiva elupaigatüübi säilimise ja omab positiivset mõju.</t>
  </si>
  <si>
    <t>Lõopistrik</t>
  </si>
  <si>
    <t>Pesitseb peamiselt männikutes. Toitub avamaastikes. Taastamistööde mõju pigem neutraalne.</t>
  </si>
  <si>
    <t>Mudatilder</t>
  </si>
  <si>
    <t xml:space="preserve">Tavaline haudelind rabades ja siirdesoodes. Veerežiimi taastamine aitab tagada sobiva elupaigatüübi säilimise ja avaldab positiivset mõju.   </t>
  </si>
  <si>
    <t xml:space="preserve">Punajalg-tilder </t>
  </si>
  <si>
    <t>Elutseb niisketel või soostunud kõrge rohukasvuga aladel. Toitub lompide või muude veekogude kaldaäärsetel. Veerežiimi taastamine aitab tagada sobiva elupaigatüübi säilimise ja avaldab positiivset mõju. Paraneb nii toitumisala kui ka pesitsusala seisund.</t>
  </si>
  <si>
    <t>Punaselg-õgija</t>
  </si>
  <si>
    <t>Pesitseb avatud või poolavatud maastikes. Toitub avatud aladel pesitsuskoha ümbruses. Pesitseb peamiselt põõsastikes.</t>
  </si>
  <si>
    <t>Veerežiimi taastamine pigem neutraalse mõjuga.</t>
  </si>
  <si>
    <t xml:space="preserve">Väike-kirjurähn </t>
  </si>
  <si>
    <t>Eelistab vahelduva iseloomuga leht- ja segametsi, tegutseda selliste metsade äärealadel. Veerežiimi taastamine pigem neutraalse mõjuga.</t>
  </si>
  <si>
    <t xml:space="preserve">Teder </t>
  </si>
  <si>
    <t>Pesitseb madal- ja siirdesoodes ning soometsade servades. Taastamistöödel on positiivne mõju, kuna elupaigaks sobivate metsade veerežiim stabiliseerub/taastub.</t>
  </si>
  <si>
    <t xml:space="preserve">Hoburästas </t>
  </si>
  <si>
    <t>Elab nõmme- ja rabamännikutes, männi-kuuse segametsades, puisniitudel. Taastamistöödel ajutine tööde aegne negatiivne mõju häiringu näol, muidu mõju puudub.</t>
  </si>
  <si>
    <t xml:space="preserve">Rüüt </t>
  </si>
  <si>
    <t>Rabade haudelind, kes käib toitumas pesitsusalasid ümbritsevatel niitudel ja põldudel. Taastamistöödel on positiivne mõju, kuna elupaigaks sobivate koosluste veerežiim stabiliseerub/taastub.</t>
  </si>
  <si>
    <t xml:space="preserve">Sookurg </t>
  </si>
  <si>
    <t>Pesitseb märgaladel, soometsade lagendikel ja sisemaa järvede ning rannikuveekogude ääres. Taastamistööde tulemusel paraneb nii toitumisala kui ka pesitsusala seisund.</t>
  </si>
  <si>
    <t xml:space="preserve">Väike-kärbsenäpp </t>
  </si>
  <si>
    <t>Asustab vanades okas- ja segametsi. Toitub peamiselt putukatest. Pesitseb puuõõnsuses või tüveharude vahel. Veerežiimi taastamine pigem neutraalse mõjuga.</t>
  </si>
  <si>
    <t xml:space="preserve">Laanepüü </t>
  </si>
  <si>
    <t>Elutseb kuusepuistutes. Marjade valmimisel kasutab erinevat tüüpi metsi, talve veedab lepa- ja kasepuistutes. Pesitseb peamiselt maapinnal. Veerežiimi taastamine pigem neutraalse mõjuga.</t>
  </si>
  <si>
    <t xml:space="preserve">Händkakk </t>
  </si>
  <si>
    <t>Elutseb peamiselt suuremates metsamassiivides. Taastamistöödel ajutine tööde aegne negatiivne mõju häiringu näol, muidu mõju puudub.</t>
  </si>
  <si>
    <t xml:space="preserve">Musträhn </t>
  </si>
  <si>
    <t>Elutseb vanemates valgusküllastes männikutes ning leht- ja segametsades, raielankidel ja muudel servaaladel nagu rabaservad, jõeäärsed. Pesitseb haava- või männitüves. Veerežiimi taastamine aitab tagada sobiva elupaigatüübi säilimise ja omab positiivset mõju.</t>
  </si>
  <si>
    <t>Hallpea-rähn</t>
  </si>
  <si>
    <t>Elupaigana eelistab hõredaid leht- ja segametsi. Pesitseb pehkinud lehtpuutüvedes. Veerežiimi taastamine aitab tagada sobiva elupaigatüübi säilimise ja omab positiivset mõju.</t>
  </si>
  <si>
    <t xml:space="preserve">Värbkakk </t>
  </si>
  <si>
    <t xml:space="preserve">positiivne </t>
  </si>
  <si>
    <t>Elutseb vanades kuusikutes või kuuse ülekaaluga segametsades, vahel ka männikutes. Kasutab suur-kirjurähni ja laanerähni vanu pesaõõnsusi. Veerežiimi taastamine aitab tagada sobiva elupaigatüübi säilimise ja omab positiivset mõju.</t>
  </si>
  <si>
    <t xml:space="preserve">Suur nööpsamblik </t>
  </si>
  <si>
    <t>Kasvab peamiselt leht- ja segametsades vanematel puudel. Kõige sagedasem haaval ja saarel. Kui elupaigas ei raiuta, siis lühemas perspektiivis olulist mõju pole.</t>
  </si>
  <si>
    <t>Harilik kopsusamblik</t>
  </si>
  <si>
    <t>Kasvab vanemates leht- ja segametsades, puisniitudel, vanadel haabadel ja laialehistel puudel. Kui elupaigas ei raiuta, siis lühemas perspektiivis olulist mõju pole.</t>
  </si>
  <si>
    <t>Virgiinia võtmehein</t>
  </si>
  <si>
    <t>Kasvab segametsade kraavikallastel, sihtidel ja lagendikel, maapinnal. Kui elupaigas pinnast ei kahjustata ja veerežiimi ei mõjutata, siis olulist mõju liigile pole.</t>
  </si>
  <si>
    <t xml:space="preserve">Kaunis kuldking </t>
  </si>
  <si>
    <t>Kasvab kuuse-segametsades, leht-, soo- ja lodumetsades, puisniitudel. Veerežiimi taastamine aitab tagada sobiva elupaigatüübi säilimise ja omab positiivset mõju.</t>
  </si>
  <si>
    <t>Kolmehõlmaline batsaania</t>
  </si>
  <si>
    <t>Kasvab niisketes metsades polstrina maapinnal. Kui kasvukohas häirimist ei toimu on mõju pigem neutraalne.</t>
  </si>
  <si>
    <t>Mets-aruhein</t>
  </si>
  <si>
    <t>Kasvab hõredates salumetsades. Taastamistöödel on positiivne mõju, kuna elupaigaks sobivate metsade veerežiim taastub.</t>
  </si>
  <si>
    <t>Väike käopõll</t>
  </si>
  <si>
    <t>Kasvab soostuvates ja rabastuvates kuuse- või männi-segametsades. Tööde tulemusena stabiliseerub elupaiga seisund.</t>
  </si>
  <si>
    <t>Harilik jugapuu</t>
  </si>
  <si>
    <t>Soostunud kuuse-segametsades, eelkõige laanemetsas ja soometsas. Tööde tulemusena stabiliseerub elupaiga seisund.</t>
  </si>
  <si>
    <t xml:space="preserve">Harilik valvik </t>
  </si>
  <si>
    <t>Kasvab soodes ja soostunud või rabastuvates metsades. Veerežiimi taastamine aitab tagada sobiva elupaigatüübi säilimise ja on positiivse mõjuga.</t>
  </si>
  <si>
    <t xml:space="preserve">Pruunikas pesajuur </t>
  </si>
  <si>
    <t>Kasvab varjulistes leht- ja segametsades. Tööde tulemusena stabiliseerub elupaiga seisund.</t>
  </si>
  <si>
    <t xml:space="preserve">Laialehine neiuvaip </t>
  </si>
  <si>
    <t>Kasvab leht- ja segametsades, teeservadel. Tööde tulemusena stabiliseerub elupaiga seisund.</t>
  </si>
  <si>
    <t>Kahelehine käokeel</t>
  </si>
  <si>
    <t>Kasvab niisketel niitudel, hõredates metsades, sooservadel, aga ka loopealsetel ja kadastikes, samuti sihtidel ja kraavipervedel. Tööde mõju tööalal pigem positiivne, säilivad sobivad elupaigad.</t>
  </si>
  <si>
    <t>Ohakasoomukas</t>
  </si>
  <si>
    <t>Parasiteerib ohakatel. Kasvab niisketel niitudel, raiesmikel, metsalagendikel. Tööde tulemusena stabiliseerub peremeesliikide elupaiga seisund.</t>
  </si>
  <si>
    <t>Sulgjas õhik</t>
  </si>
  <si>
    <t>Kasvab vanades loodusmetsades puutüvedel. Veerežiimi taastamine pigem neutraalse mõjuga.</t>
  </si>
  <si>
    <t>Tabel 13c. Taastamistööde eeldatav mõju tööaladel ja nende lähiümbruses (200 m raadiuses taastamisaladest) leiduvatele kaitsealustele liikidele</t>
  </si>
  <si>
    <t>Tabel 13b. Taastamisaladel ja nende lähiümbruses (200 m raadiuses taastamisaladest) leiduvad kaitsealused liigid</t>
  </si>
  <si>
    <t>Tabel 13a. Taastamistööde eeldatav mõju tööalal esinevatele ja alaga piirnevatele elupaigatüüpidele</t>
  </si>
  <si>
    <t>Kurvi</t>
  </si>
  <si>
    <t>15905:004:0415</t>
  </si>
  <si>
    <t>juurdepääsutee (Taltsi - Lindi tee) on kinnistu sees</t>
  </si>
  <si>
    <t>AJ 11</t>
  </si>
  <si>
    <t>Setteekraanide rajamine</t>
  </si>
  <si>
    <t>Täitepinnas truubikaeviku täitmiseks (liivpinnas)</t>
  </si>
  <si>
    <r>
      <t>m</t>
    </r>
    <r>
      <rPr>
        <i/>
        <vertAlign val="superscript"/>
        <sz val="10"/>
        <color theme="1"/>
        <rFont val="Arial"/>
        <family val="2"/>
      </rPr>
      <t>2</t>
    </r>
  </si>
  <si>
    <t>Põhurull</t>
  </si>
  <si>
    <t>Geotekstiil (NGS2)</t>
  </si>
  <si>
    <t>jah (2/3 pikksusest)</t>
  </si>
  <si>
    <t>P107-1</t>
  </si>
  <si>
    <t>P107-2</t>
  </si>
  <si>
    <t>P107-3</t>
  </si>
  <si>
    <t>P107-4</t>
  </si>
  <si>
    <t>P107-5</t>
  </si>
  <si>
    <t>P107-6</t>
  </si>
  <si>
    <t>P107-7</t>
  </si>
  <si>
    <t>P107-8</t>
  </si>
  <si>
    <t>P107-9</t>
  </si>
  <si>
    <t>P104-1</t>
  </si>
  <si>
    <t>P104-2</t>
  </si>
  <si>
    <t>P104-3</t>
  </si>
  <si>
    <t>P104-4</t>
  </si>
  <si>
    <t>P104-5</t>
  </si>
  <si>
    <t>P180-1</t>
  </si>
  <si>
    <t>P180-2</t>
  </si>
  <si>
    <t>P181-1</t>
  </si>
  <si>
    <t>P181-2</t>
  </si>
  <si>
    <t>P181-3</t>
  </si>
  <si>
    <t>P185-1</t>
  </si>
  <si>
    <t>P185-2</t>
  </si>
  <si>
    <t>P185-3</t>
  </si>
  <si>
    <t>P185-4</t>
  </si>
  <si>
    <t>P165-1</t>
  </si>
  <si>
    <t>P163-1</t>
  </si>
  <si>
    <t>P163-2</t>
  </si>
  <si>
    <t>P219-1</t>
  </si>
  <si>
    <t>P219-2</t>
  </si>
  <si>
    <t>P219-3</t>
  </si>
  <si>
    <t>P219-4</t>
  </si>
  <si>
    <t>P218-1</t>
  </si>
  <si>
    <t>P218-2</t>
  </si>
  <si>
    <t>P218-3</t>
  </si>
  <si>
    <t>P218-4</t>
  </si>
  <si>
    <t>P211-1</t>
  </si>
  <si>
    <t>P211-2</t>
  </si>
  <si>
    <t>P211-3</t>
  </si>
  <si>
    <t>P211-4</t>
  </si>
  <si>
    <t>P211-5</t>
  </si>
  <si>
    <t>P217-1</t>
  </si>
  <si>
    <t>P217-2</t>
  </si>
  <si>
    <t>P225-1</t>
  </si>
  <si>
    <t>P225-2</t>
  </si>
  <si>
    <t>P225-3</t>
  </si>
  <si>
    <t>P225-4</t>
  </si>
  <si>
    <t>P225-5</t>
  </si>
  <si>
    <t>P225-6</t>
  </si>
  <si>
    <t>P228-1</t>
  </si>
  <si>
    <t>P228-2</t>
  </si>
  <si>
    <t>P228-3</t>
  </si>
  <si>
    <t>P228-4</t>
  </si>
  <si>
    <t>P228-5</t>
  </si>
  <si>
    <t>P228-6</t>
  </si>
  <si>
    <t>P228-7</t>
  </si>
  <si>
    <t>P228-8</t>
  </si>
  <si>
    <t>P227-1</t>
  </si>
  <si>
    <t>P227-2</t>
  </si>
  <si>
    <t>P227-3</t>
  </si>
  <si>
    <t>P227-4</t>
  </si>
  <si>
    <t>P227-5</t>
  </si>
  <si>
    <t>P227-6</t>
  </si>
  <si>
    <t>P245-1</t>
  </si>
  <si>
    <t>P224-1</t>
  </si>
  <si>
    <t>P224-2</t>
  </si>
  <si>
    <t>P224-3</t>
  </si>
  <si>
    <t>P224-4</t>
  </si>
  <si>
    <t>P232-1</t>
  </si>
  <si>
    <t>P232-2</t>
  </si>
  <si>
    <t>P232-3</t>
  </si>
  <si>
    <t>P232-4</t>
  </si>
  <si>
    <t>P232-5</t>
  </si>
  <si>
    <t>P232-6</t>
  </si>
  <si>
    <t>P237-1</t>
  </si>
  <si>
    <t>P237-2</t>
  </si>
  <si>
    <t>P237-3</t>
  </si>
  <si>
    <t>P237-4</t>
  </si>
  <si>
    <t>P237-5</t>
  </si>
  <si>
    <t>P237-6</t>
  </si>
  <si>
    <t>P237-7</t>
  </si>
  <si>
    <t>P234-1</t>
  </si>
  <si>
    <t>P234-2</t>
  </si>
  <si>
    <t>P235-1</t>
  </si>
  <si>
    <t>P242-1</t>
  </si>
  <si>
    <t>P242-2</t>
  </si>
  <si>
    <t>P242-3</t>
  </si>
  <si>
    <t>P242-4</t>
  </si>
  <si>
    <t>P242-5</t>
  </si>
  <si>
    <t>P242-6</t>
  </si>
  <si>
    <t>P242-7</t>
  </si>
  <si>
    <t>P243-1</t>
  </si>
  <si>
    <t>P243-2</t>
  </si>
  <si>
    <t>P243-3</t>
  </si>
  <si>
    <t>P243-4</t>
  </si>
  <si>
    <t>P243-5</t>
  </si>
  <si>
    <t>P246-1</t>
  </si>
  <si>
    <t>P246-2</t>
  </si>
  <si>
    <t>P246-3</t>
  </si>
  <si>
    <t>P246-4</t>
  </si>
  <si>
    <t>P246-5</t>
  </si>
  <si>
    <t>P246-6</t>
  </si>
  <si>
    <t>P246-7</t>
  </si>
  <si>
    <t>P246-8</t>
  </si>
  <si>
    <t>P246-9</t>
  </si>
  <si>
    <t>P246-10</t>
  </si>
  <si>
    <t>P247-1</t>
  </si>
  <si>
    <t>P247-2</t>
  </si>
  <si>
    <t>P247-3</t>
  </si>
  <si>
    <t>P247-4</t>
  </si>
  <si>
    <t>P247-5</t>
  </si>
  <si>
    <t>P247-6</t>
  </si>
  <si>
    <t>P247-7</t>
  </si>
  <si>
    <t>P247-8</t>
  </si>
  <si>
    <t>P103-1</t>
  </si>
  <si>
    <t>P103-2</t>
  </si>
  <si>
    <t>P103-3</t>
  </si>
  <si>
    <t>P103-4</t>
  </si>
  <si>
    <t>P103-5</t>
  </si>
  <si>
    <t>P103-6</t>
  </si>
  <si>
    <t>P103-7</t>
  </si>
  <si>
    <t>P103-8</t>
  </si>
  <si>
    <t>P103-9</t>
  </si>
  <si>
    <t>P103-10</t>
  </si>
  <si>
    <t>P103-11</t>
  </si>
  <si>
    <t>P103-12</t>
  </si>
  <si>
    <t>P103-13</t>
  </si>
  <si>
    <t>P103-14</t>
  </si>
  <si>
    <t>P103-15</t>
  </si>
  <si>
    <t>P103-16</t>
  </si>
  <si>
    <t>P103-17</t>
  </si>
  <si>
    <t>P103-18</t>
  </si>
  <si>
    <t>P103-19</t>
  </si>
  <si>
    <t>P103-20</t>
  </si>
  <si>
    <t>P103-21</t>
  </si>
  <si>
    <t>Väljaspool tööala kraavivõrk jääb puutumata, olulised piirikraavid jäävad puutumata vältimaks MPS kraavivõrgule ja selle toimimisele mõju avaldamist. MPS toimimisele negatiivne mõju on välistatud.</t>
  </si>
  <si>
    <t>82603:004:0230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</si>
</sst>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33" x14ac:knownFonts="1">
    <font>
      <sz val="11"/>
      <color theme="1"/>
      <name val="Aptos Narrow"/>
      <family val="2"/>
      <charset val="186"/>
      <scheme val="minor"/>
    </font>
    <font>
      <sz val="8"/>
      <name val="Aptos Narrow"/>
      <family val="2"/>
      <charset val="186"/>
      <scheme val="minor"/>
    </font>
    <font>
      <b/>
      <sz val="12"/>
      <color theme="5"/>
      <name val="Arial"/>
      <family val="2"/>
    </font>
    <font>
      <sz val="11"/>
      <color theme="1"/>
      <name val="Arial"/>
      <family val="2"/>
    </font>
    <font>
      <b/>
      <sz val="10"/>
      <color theme="1"/>
      <name val="Arial"/>
      <family val="2"/>
    </font>
    <font>
      <sz val="10"/>
      <color theme="1"/>
      <name val="Arial"/>
      <family val="2"/>
    </font>
    <font>
      <b/>
      <sz val="10"/>
      <name val="Arial"/>
      <family val="2"/>
    </font>
    <font>
      <sz val="10"/>
      <color rgb="FFFF0000"/>
      <name val="Arial"/>
      <family val="2"/>
    </font>
    <font>
      <sz val="10"/>
      <color theme="1"/>
      <name val="Arial"/>
      <family val="2"/>
      <charset val="186"/>
    </font>
    <font>
      <sz val="10"/>
      <name val="Arial"/>
      <family val="2"/>
      <charset val="204"/>
    </font>
    <font>
      <vertAlign val="superscript"/>
      <sz val="10"/>
      <color theme="1"/>
      <name val="Arial"/>
      <family val="2"/>
    </font>
    <font>
      <b/>
      <sz val="10"/>
      <color theme="1"/>
      <name val="Aptos Narrow"/>
      <family val="2"/>
    </font>
    <font>
      <b/>
      <sz val="10"/>
      <color rgb="FFFF0000"/>
      <name val="Arial"/>
      <family val="2"/>
    </font>
    <font>
      <b/>
      <sz val="10"/>
      <name val="Arial"/>
      <family val="2"/>
      <charset val="186"/>
    </font>
    <font>
      <b/>
      <sz val="10"/>
      <name val="Arial"/>
      <family val="2"/>
      <charset val="204"/>
    </font>
    <font>
      <sz val="10"/>
      <name val="Arial"/>
      <family val="2"/>
    </font>
    <font>
      <b/>
      <sz val="11"/>
      <color theme="1"/>
      <name val="Arial"/>
      <family val="2"/>
    </font>
    <font>
      <b/>
      <vertAlign val="superscript"/>
      <sz val="10"/>
      <color theme="1"/>
      <name val="Arial"/>
      <family val="2"/>
    </font>
    <font>
      <sz val="10"/>
      <color theme="1"/>
      <name val="Aptos Narrow"/>
      <family val="2"/>
      <charset val="186"/>
      <scheme val="minor"/>
    </font>
    <font>
      <b/>
      <sz val="10"/>
      <color theme="1"/>
      <name val="Aptos Narrow"/>
      <family val="2"/>
      <scheme val="minor"/>
    </font>
    <font>
      <b/>
      <sz val="11"/>
      <color theme="1"/>
      <name val="Aptos Narrow"/>
      <family val="2"/>
      <scheme val="minor"/>
    </font>
    <font>
      <sz val="11"/>
      <color rgb="FFFF0000"/>
      <name val="Aptos Narrow"/>
      <family val="2"/>
      <charset val="186"/>
      <scheme val="minor"/>
    </font>
    <font>
      <sz val="12"/>
      <color theme="1"/>
      <name val="Arial"/>
      <family val="2"/>
    </font>
    <font>
      <b/>
      <sz val="11"/>
      <color theme="1"/>
      <name val="Aptos Narrow"/>
      <family val="2"/>
      <charset val="186"/>
      <scheme val="minor"/>
    </font>
    <font>
      <sz val="8"/>
      <name val="Arial"/>
      <family val="2"/>
    </font>
    <font>
      <b/>
      <sz val="10"/>
      <color theme="1"/>
      <name val="Arial"/>
      <family val="2"/>
      <charset val="186"/>
    </font>
    <font>
      <sz val="8"/>
      <color theme="1"/>
      <name val="Aptos Narrow"/>
      <family val="2"/>
      <charset val="186"/>
      <scheme val="minor"/>
    </font>
    <font>
      <i/>
      <sz val="10"/>
      <color theme="1"/>
      <name val="Arial"/>
      <family val="2"/>
    </font>
    <font>
      <i/>
      <sz val="10"/>
      <name val="Arial"/>
      <family val="2"/>
    </font>
    <font>
      <i/>
      <vertAlign val="superscript"/>
      <sz val="10"/>
      <color theme="1"/>
      <name val="Arial"/>
      <family val="2"/>
    </font>
    <font>
      <sz val="10"/>
      <color rgb="FF000000"/>
      <name val="Arial"/>
      <family val="2"/>
    </font>
    <font>
      <sz val="11"/>
      <color rgb="FF000000"/>
      <name val="Calibri"/>
      <family val="2"/>
    </font>
    <font>
      <sz val="11"/>
      <name val="Arial"/>
      <family val="2"/>
    </font>
  </fonts>
  <fills count="9">
    <fill>
      <patternFill patternType="none"/>
    </fill>
    <fill>
      <patternFill patternType="gray125"/>
    </fill>
    <fill>
      <patternFill patternType="solid">
        <fgColor theme="9" tint="0.79998168889431442"/>
        <bgColor indexed="64"/>
      </patternFill>
    </fill>
    <fill>
      <patternFill patternType="solid">
        <fgColor rgb="FFFFC000"/>
        <bgColor indexed="64"/>
      </patternFill>
    </fill>
    <fill>
      <patternFill patternType="solid">
        <fgColor rgb="FF92D050"/>
        <bgColor indexed="64"/>
      </patternFill>
    </fill>
    <fill>
      <patternFill patternType="solid">
        <fgColor rgb="FF00B0F0"/>
        <bgColor indexed="64"/>
      </patternFill>
    </fill>
    <fill>
      <patternFill patternType="solid">
        <fgColor theme="0"/>
        <bgColor indexed="64"/>
      </patternFill>
    </fill>
    <fill>
      <patternFill patternType="solid">
        <fgColor rgb="FFFFFFCC"/>
        <bgColor indexed="64"/>
      </patternFill>
    </fill>
    <fill>
      <patternFill patternType="solid">
        <fgColor theme="5"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70">
    <xf numFmtId="0" fontId="0" fillId="0" borderId="0" xfId="0"/>
    <xf numFmtId="0" fontId="2" fillId="0" borderId="0" xfId="0" applyFont="1" applyAlignment="1">
      <alignment horizontal="left" vertical="center"/>
    </xf>
    <xf numFmtId="0" fontId="4" fillId="2" borderId="1" xfId="0" applyFont="1" applyFill="1" applyBorder="1" applyAlignment="1">
      <alignment horizontal="center" vertical="center" wrapText="1"/>
    </xf>
    <xf numFmtId="0" fontId="5" fillId="0" borderId="0" xfId="0" applyFont="1" applyAlignment="1">
      <alignment horizontal="left" vertical="center"/>
    </xf>
    <xf numFmtId="0" fontId="5" fillId="0" borderId="1" xfId="0" applyFont="1" applyBorder="1" applyAlignment="1">
      <alignment horizontal="center" vertical="center" wrapText="1"/>
    </xf>
    <xf numFmtId="0" fontId="4" fillId="0" borderId="0" xfId="0" applyFont="1" applyAlignment="1">
      <alignment horizontal="left" vertical="center"/>
    </xf>
    <xf numFmtId="0" fontId="3" fillId="0" borderId="0" xfId="0" applyFont="1"/>
    <xf numFmtId="0" fontId="4" fillId="2" borderId="1" xfId="0" applyFont="1" applyFill="1" applyBorder="1" applyAlignment="1">
      <alignment horizontal="center" vertical="center"/>
    </xf>
    <xf numFmtId="0" fontId="5" fillId="0" borderId="0" xfId="0" applyFont="1"/>
    <xf numFmtId="0" fontId="4" fillId="0" borderId="0" xfId="0" applyFont="1"/>
    <xf numFmtId="0" fontId="5" fillId="0" borderId="1" xfId="0" applyFont="1" applyBorder="1"/>
    <xf numFmtId="0" fontId="6" fillId="2" borderId="1" xfId="0" applyFont="1" applyFill="1" applyBorder="1" applyAlignment="1">
      <alignment horizontal="center" vertical="center" wrapText="1"/>
    </xf>
    <xf numFmtId="0" fontId="5" fillId="0" borderId="0" xfId="0" applyFont="1" applyAlignment="1">
      <alignment horizontal="center" vertical="center"/>
    </xf>
    <xf numFmtId="0" fontId="5" fillId="0" borderId="0" xfId="0" applyFont="1" applyAlignment="1">
      <alignment horizontal="center" vertical="center" wrapText="1"/>
    </xf>
    <xf numFmtId="0" fontId="7" fillId="0" borderId="0" xfId="0" applyFont="1"/>
    <xf numFmtId="0" fontId="9" fillId="0" borderId="1" xfId="0" applyFont="1" applyBorder="1" applyAlignment="1">
      <alignment horizontal="left" vertical="center" wrapText="1"/>
    </xf>
    <xf numFmtId="0" fontId="9"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0" fontId="7" fillId="0" borderId="0" xfId="0" applyFont="1" applyAlignment="1">
      <alignment horizontal="left" vertical="center"/>
    </xf>
    <xf numFmtId="0" fontId="5" fillId="0" borderId="0" xfId="0" applyFont="1" applyAlignment="1">
      <alignment vertical="center" wrapText="1"/>
    </xf>
    <xf numFmtId="0" fontId="4" fillId="0" borderId="1" xfId="0" applyFont="1" applyBorder="1" applyAlignment="1">
      <alignment horizontal="center" vertical="center" wrapText="1"/>
    </xf>
    <xf numFmtId="0" fontId="7" fillId="0" borderId="0" xfId="0" applyFont="1" applyAlignment="1">
      <alignment vertical="center" wrapText="1"/>
    </xf>
    <xf numFmtId="1" fontId="4" fillId="0" borderId="1" xfId="0" applyNumberFormat="1" applyFont="1" applyBorder="1" applyAlignment="1">
      <alignment horizontal="center" vertical="center" wrapText="1"/>
    </xf>
    <xf numFmtId="1" fontId="12"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13" fillId="2" borderId="1" xfId="0" applyFont="1" applyFill="1" applyBorder="1" applyAlignment="1">
      <alignment horizontal="center" vertical="center" wrapText="1"/>
    </xf>
    <xf numFmtId="0" fontId="12" fillId="0" borderId="0" xfId="0" applyFont="1" applyAlignment="1">
      <alignment horizontal="left" vertical="center"/>
    </xf>
    <xf numFmtId="0" fontId="4" fillId="3" borderId="0" xfId="0" applyFont="1" applyFill="1" applyAlignment="1">
      <alignment horizontal="left" vertical="center"/>
    </xf>
    <xf numFmtId="0" fontId="4" fillId="4" borderId="0" xfId="0" applyFont="1" applyFill="1" applyAlignment="1">
      <alignment horizontal="left" vertical="center"/>
    </xf>
    <xf numFmtId="0" fontId="4" fillId="5" borderId="0" xfId="0" applyFont="1" applyFill="1" applyAlignment="1">
      <alignment horizontal="left" vertical="center"/>
    </xf>
    <xf numFmtId="0" fontId="5" fillId="6" borderId="1" xfId="0" applyFont="1" applyFill="1" applyBorder="1" applyAlignment="1">
      <alignment horizontal="center" vertical="center"/>
    </xf>
    <xf numFmtId="0" fontId="4" fillId="2" borderId="2" xfId="0" applyFont="1" applyFill="1" applyBorder="1" applyAlignment="1">
      <alignment horizontal="center" vertical="center" wrapText="1"/>
    </xf>
    <xf numFmtId="0" fontId="9" fillId="0" borderId="3" xfId="0" applyFont="1" applyBorder="1" applyAlignment="1">
      <alignment horizontal="left" vertical="center" wrapText="1"/>
    </xf>
    <xf numFmtId="0" fontId="9" fillId="0" borderId="3" xfId="0" applyFont="1" applyBorder="1" applyAlignment="1">
      <alignment horizontal="center" vertical="center" wrapText="1"/>
    </xf>
    <xf numFmtId="0" fontId="14" fillId="0" borderId="0" xfId="0" applyFont="1" applyAlignment="1">
      <alignment vertical="center" wrapText="1"/>
    </xf>
    <xf numFmtId="0" fontId="5" fillId="6" borderId="5" xfId="0" applyFont="1" applyFill="1" applyBorder="1" applyAlignment="1">
      <alignment vertical="center"/>
    </xf>
    <xf numFmtId="0" fontId="5" fillId="6" borderId="6" xfId="0" applyFont="1" applyFill="1" applyBorder="1" applyAlignment="1">
      <alignment vertical="center"/>
    </xf>
    <xf numFmtId="0" fontId="5" fillId="6" borderId="2" xfId="0" applyFont="1" applyFill="1" applyBorder="1" applyAlignment="1">
      <alignment horizontal="center" vertical="center"/>
    </xf>
    <xf numFmtId="0" fontId="5" fillId="6" borderId="7" xfId="0" applyFont="1" applyFill="1" applyBorder="1" applyAlignment="1">
      <alignment vertical="center"/>
    </xf>
    <xf numFmtId="0" fontId="5" fillId="6" borderId="3" xfId="0" applyFont="1" applyFill="1" applyBorder="1" applyAlignment="1">
      <alignment horizontal="center" vertical="center"/>
    </xf>
    <xf numFmtId="0" fontId="5" fillId="6" borderId="5" xfId="0" applyFont="1" applyFill="1" applyBorder="1" applyAlignment="1">
      <alignment vertical="center" wrapText="1"/>
    </xf>
    <xf numFmtId="0" fontId="4" fillId="0" borderId="3" xfId="0" applyFont="1" applyBorder="1" applyAlignment="1">
      <alignment horizontal="center" vertical="center" wrapText="1"/>
    </xf>
    <xf numFmtId="0" fontId="16" fillId="3" borderId="1" xfId="0" applyFont="1" applyFill="1" applyBorder="1" applyAlignment="1">
      <alignment horizontal="center" vertical="center"/>
    </xf>
    <xf numFmtId="0" fontId="3" fillId="3" borderId="1" xfId="0" applyFont="1" applyFill="1" applyBorder="1"/>
    <xf numFmtId="0" fontId="4" fillId="0" borderId="1" xfId="0" applyFont="1" applyBorder="1" applyAlignment="1">
      <alignment horizontal="center" vertical="center"/>
    </xf>
    <xf numFmtId="0" fontId="5" fillId="2" borderId="1" xfId="0" applyFont="1" applyFill="1" applyBorder="1" applyAlignment="1">
      <alignment horizontal="center" vertical="center" wrapText="1"/>
    </xf>
    <xf numFmtId="0" fontId="5" fillId="6" borderId="1" xfId="0" applyFont="1" applyFill="1" applyBorder="1" applyAlignment="1">
      <alignment horizontal="center"/>
    </xf>
    <xf numFmtId="164" fontId="5" fillId="6" borderId="1" xfId="0" applyNumberFormat="1" applyFont="1" applyFill="1" applyBorder="1" applyAlignment="1">
      <alignment horizontal="center"/>
    </xf>
    <xf numFmtId="0" fontId="4" fillId="3" borderId="1" xfId="0" applyFont="1" applyFill="1" applyBorder="1" applyAlignment="1">
      <alignment horizontal="center" vertical="center"/>
    </xf>
    <xf numFmtId="1" fontId="4" fillId="3" borderId="1" xfId="0" applyNumberFormat="1" applyFont="1" applyFill="1" applyBorder="1" applyAlignment="1">
      <alignment horizontal="center" vertical="center"/>
    </xf>
    <xf numFmtId="164" fontId="4" fillId="3" borderId="1" xfId="0" applyNumberFormat="1" applyFont="1" applyFill="1" applyBorder="1" applyAlignment="1">
      <alignment horizontal="center" vertical="center"/>
    </xf>
    <xf numFmtId="0" fontId="4" fillId="3" borderId="3" xfId="0" applyFont="1" applyFill="1" applyBorder="1" applyAlignment="1">
      <alignment horizontal="center" vertical="center" wrapText="1"/>
    </xf>
    <xf numFmtId="0" fontId="18" fillId="0" borderId="1" xfId="0" applyFont="1" applyBorder="1" applyAlignment="1">
      <alignment horizontal="center" vertical="center"/>
    </xf>
    <xf numFmtId="0" fontId="19" fillId="0" borderId="1" xfId="0" applyFont="1" applyBorder="1" applyAlignment="1">
      <alignment horizontal="center" vertical="center"/>
    </xf>
    <xf numFmtId="0" fontId="19" fillId="3" borderId="1" xfId="0" applyFont="1" applyFill="1" applyBorder="1" applyAlignment="1">
      <alignment horizontal="center" vertical="center"/>
    </xf>
    <xf numFmtId="2" fontId="15" fillId="6" borderId="1" xfId="0" applyNumberFormat="1" applyFont="1" applyFill="1" applyBorder="1" applyAlignment="1">
      <alignment horizontal="center" vertical="center"/>
    </xf>
    <xf numFmtId="1" fontId="4" fillId="2" borderId="1" xfId="0" applyNumberFormat="1" applyFont="1" applyFill="1" applyBorder="1" applyAlignment="1">
      <alignment horizontal="center" vertical="center" wrapText="1"/>
    </xf>
    <xf numFmtId="1" fontId="5" fillId="0" borderId="0" xfId="0" applyNumberFormat="1" applyFont="1" applyAlignment="1">
      <alignment vertical="center" wrapText="1"/>
    </xf>
    <xf numFmtId="2" fontId="8" fillId="0" borderId="3" xfId="0" applyNumberFormat="1" applyFont="1" applyBorder="1" applyAlignment="1">
      <alignment horizontal="center" vertical="center" wrapText="1"/>
    </xf>
    <xf numFmtId="2" fontId="8" fillId="0" borderId="1" xfId="0" applyNumberFormat="1" applyFont="1" applyBorder="1" applyAlignment="1">
      <alignment horizontal="center" vertical="center" wrapText="1"/>
    </xf>
    <xf numFmtId="1" fontId="8" fillId="0" borderId="1" xfId="0" applyNumberFormat="1" applyFont="1" applyBorder="1" applyAlignment="1">
      <alignment horizontal="center" vertical="center" wrapText="1"/>
    </xf>
    <xf numFmtId="0" fontId="5" fillId="0" borderId="1" xfId="0" applyFont="1" applyBorder="1" applyAlignment="1">
      <alignment horizontal="center"/>
    </xf>
    <xf numFmtId="1" fontId="5"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0" fontId="21" fillId="0" borderId="1" xfId="0" applyFont="1" applyBorder="1" applyAlignment="1">
      <alignment horizontal="center" vertical="center"/>
    </xf>
    <xf numFmtId="164" fontId="5" fillId="0" borderId="1" xfId="0" applyNumberFormat="1" applyFont="1" applyBorder="1" applyAlignment="1">
      <alignment horizontal="center" vertical="center" wrapText="1"/>
    </xf>
    <xf numFmtId="0" fontId="7" fillId="0" borderId="0" xfId="0" applyFont="1" applyAlignment="1">
      <alignment horizontal="center" vertical="center"/>
    </xf>
    <xf numFmtId="0" fontId="4" fillId="7"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15" fillId="6" borderId="1" xfId="0" applyFont="1" applyFill="1" applyBorder="1" applyAlignment="1">
      <alignment horizontal="center" vertical="center"/>
    </xf>
    <xf numFmtId="0" fontId="15" fillId="6" borderId="1" xfId="0" applyFont="1" applyFill="1" applyBorder="1" applyAlignment="1">
      <alignment horizontal="center" vertical="center" wrapText="1"/>
    </xf>
    <xf numFmtId="0" fontId="3" fillId="0" borderId="0" xfId="0" applyFont="1" applyAlignment="1">
      <alignment horizontal="center" vertical="center"/>
    </xf>
    <xf numFmtId="0" fontId="15" fillId="0" borderId="1" xfId="0" applyFont="1" applyBorder="1" applyAlignment="1">
      <alignment horizontal="center" vertical="center"/>
    </xf>
    <xf numFmtId="0" fontId="22" fillId="0" borderId="0" xfId="0" applyFont="1"/>
    <xf numFmtId="0" fontId="22" fillId="0" borderId="0" xfId="0" applyFont="1" applyAlignment="1">
      <alignment horizontal="center" vertical="center" wrapText="1"/>
    </xf>
    <xf numFmtId="165" fontId="16" fillId="3" borderId="1" xfId="0" applyNumberFormat="1" applyFont="1" applyFill="1" applyBorder="1" applyAlignment="1">
      <alignment horizontal="center" vertical="center"/>
    </xf>
    <xf numFmtId="49" fontId="5" fillId="0" borderId="1" xfId="0" applyNumberFormat="1" applyFont="1" applyBorder="1" applyAlignment="1">
      <alignment horizontal="center"/>
    </xf>
    <xf numFmtId="0" fontId="21" fillId="0" borderId="0" xfId="0" applyFont="1"/>
    <xf numFmtId="1" fontId="15" fillId="0" borderId="1" xfId="0" applyNumberFormat="1" applyFont="1" applyBorder="1" applyAlignment="1">
      <alignment horizontal="center" vertical="center"/>
    </xf>
    <xf numFmtId="1" fontId="5" fillId="0" borderId="0" xfId="0" applyNumberFormat="1" applyFont="1" applyAlignment="1">
      <alignment horizontal="center" vertical="center"/>
    </xf>
    <xf numFmtId="164" fontId="15" fillId="6" borderId="1" xfId="0" applyNumberFormat="1" applyFont="1" applyFill="1" applyBorder="1" applyAlignment="1">
      <alignment horizontal="center" vertical="center"/>
    </xf>
    <xf numFmtId="1" fontId="15" fillId="6" borderId="1" xfId="0" applyNumberFormat="1" applyFont="1" applyFill="1" applyBorder="1" applyAlignment="1">
      <alignment horizontal="center" vertical="center"/>
    </xf>
    <xf numFmtId="0" fontId="4" fillId="8" borderId="1" xfId="0" applyFont="1" applyFill="1" applyBorder="1" applyAlignment="1">
      <alignment horizontal="center" vertical="center"/>
    </xf>
    <xf numFmtId="0" fontId="4" fillId="6" borderId="1" xfId="0" applyFont="1" applyFill="1" applyBorder="1" applyAlignment="1">
      <alignment horizontal="center" vertical="center"/>
    </xf>
    <xf numFmtId="0" fontId="7" fillId="6" borderId="0" xfId="0" applyFont="1" applyFill="1" applyAlignment="1">
      <alignment horizontal="left" vertical="center"/>
    </xf>
    <xf numFmtId="0" fontId="5" fillId="6" borderId="0" xfId="0" applyFont="1" applyFill="1" applyAlignment="1">
      <alignment horizontal="left" vertical="center"/>
    </xf>
    <xf numFmtId="1" fontId="15" fillId="0" borderId="1" xfId="0" applyNumberFormat="1" applyFont="1" applyBorder="1" applyAlignment="1">
      <alignment horizontal="center" vertical="center" wrapText="1"/>
    </xf>
    <xf numFmtId="1" fontId="4" fillId="8" borderId="1" xfId="0" applyNumberFormat="1" applyFont="1" applyFill="1" applyBorder="1" applyAlignment="1">
      <alignment horizontal="center" vertical="center"/>
    </xf>
    <xf numFmtId="49" fontId="5" fillId="0" borderId="1" xfId="0" applyNumberFormat="1" applyFont="1" applyBorder="1" applyAlignment="1">
      <alignment horizontal="center" vertical="center" wrapText="1"/>
    </xf>
    <xf numFmtId="0" fontId="24" fillId="6" borderId="1" xfId="0" applyFont="1" applyFill="1" applyBorder="1" applyAlignment="1">
      <alignment horizontal="center" vertical="center" wrapText="1"/>
    </xf>
    <xf numFmtId="0" fontId="15" fillId="0" borderId="1" xfId="0" applyFont="1" applyBorder="1" applyAlignment="1">
      <alignment vertical="center"/>
    </xf>
    <xf numFmtId="0" fontId="23" fillId="2" borderId="1" xfId="0" applyFont="1" applyFill="1" applyBorder="1" applyAlignment="1">
      <alignment horizontal="center"/>
    </xf>
    <xf numFmtId="0" fontId="13" fillId="2" borderId="1" xfId="0" applyFont="1" applyFill="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xf>
    <xf numFmtId="0" fontId="26" fillId="0" borderId="1" xfId="0" applyFont="1" applyBorder="1" applyAlignment="1">
      <alignment horizontal="center" vertical="center" wrapText="1"/>
    </xf>
    <xf numFmtId="0" fontId="5" fillId="0" borderId="1" xfId="0" applyFont="1" applyBorder="1" applyAlignment="1">
      <alignment horizontal="left" vertical="center"/>
    </xf>
    <xf numFmtId="0" fontId="5" fillId="0" borderId="3" xfId="0" applyFont="1" applyBorder="1" applyAlignment="1">
      <alignment horizontal="center" vertical="center"/>
    </xf>
    <xf numFmtId="0" fontId="5" fillId="0" borderId="6" xfId="0" applyFont="1" applyBorder="1" applyAlignment="1">
      <alignment vertical="center"/>
    </xf>
    <xf numFmtId="0" fontId="5" fillId="0" borderId="2" xfId="0" applyFont="1" applyBorder="1" applyAlignment="1">
      <alignment horizontal="center" vertical="center"/>
    </xf>
    <xf numFmtId="0" fontId="4" fillId="0" borderId="1" xfId="0" applyFont="1" applyBorder="1" applyAlignment="1">
      <alignment horizontal="justify" vertical="center" wrapText="1"/>
    </xf>
    <xf numFmtId="0" fontId="5" fillId="0" borderId="1" xfId="0" applyFont="1" applyBorder="1" applyAlignment="1">
      <alignment vertical="center" wrapText="1"/>
    </xf>
    <xf numFmtId="0" fontId="5" fillId="0" borderId="1" xfId="0" applyFont="1" applyBorder="1" applyAlignment="1">
      <alignment horizontal="justify" vertical="center" wrapText="1"/>
    </xf>
    <xf numFmtId="0" fontId="4" fillId="0" borderId="1" xfId="0" applyFont="1" applyBorder="1" applyAlignment="1">
      <alignment horizontal="justify" vertical="center"/>
    </xf>
    <xf numFmtId="0" fontId="27" fillId="0" borderId="6" xfId="0" applyFont="1" applyBorder="1" applyAlignment="1">
      <alignment horizontal="right" vertical="center"/>
    </xf>
    <xf numFmtId="0" fontId="27" fillId="0" borderId="2" xfId="0" applyFont="1" applyBorder="1" applyAlignment="1">
      <alignment horizontal="right" vertical="center"/>
    </xf>
    <xf numFmtId="1" fontId="28" fillId="0" borderId="1" xfId="0" applyNumberFormat="1" applyFont="1" applyBorder="1" applyAlignment="1">
      <alignment horizontal="center" vertical="center" wrapText="1"/>
    </xf>
    <xf numFmtId="0" fontId="27" fillId="0" borderId="2" xfId="0" applyFont="1" applyBorder="1" applyAlignment="1">
      <alignment horizontal="center" vertical="center"/>
    </xf>
    <xf numFmtId="0" fontId="27" fillId="0" borderId="1" xfId="0" applyFont="1" applyBorder="1" applyAlignment="1">
      <alignment horizontal="center" vertical="center"/>
    </xf>
    <xf numFmtId="0" fontId="5" fillId="0" borderId="5" xfId="0" applyFont="1" applyBorder="1" applyAlignment="1">
      <alignment horizontal="center" vertical="center" wrapText="1"/>
    </xf>
    <xf numFmtId="0" fontId="5" fillId="0" borderId="3" xfId="0" applyFont="1" applyBorder="1" applyAlignment="1">
      <alignment horizontal="center" vertical="center" wrapText="1"/>
    </xf>
    <xf numFmtId="164" fontId="5" fillId="0" borderId="3" xfId="0" applyNumberFormat="1" applyFont="1" applyBorder="1" applyAlignment="1">
      <alignment horizontal="center" vertical="center" wrapText="1"/>
    </xf>
    <xf numFmtId="0" fontId="30" fillId="0" borderId="1" xfId="0" applyFont="1" applyBorder="1" applyAlignment="1">
      <alignment horizontal="center" vertical="center" wrapText="1"/>
    </xf>
    <xf numFmtId="164" fontId="30" fillId="0" borderId="1" xfId="0" applyNumberFormat="1" applyFont="1" applyBorder="1" applyAlignment="1">
      <alignment horizontal="center" vertical="center" wrapText="1"/>
    </xf>
    <xf numFmtId="0" fontId="5" fillId="0" borderId="5" xfId="0" applyFont="1" applyBorder="1" applyAlignment="1">
      <alignment horizontal="center" vertical="center"/>
    </xf>
    <xf numFmtId="164" fontId="15" fillId="0" borderId="1" xfId="0" applyNumberFormat="1" applyFont="1" applyBorder="1" applyAlignment="1">
      <alignment horizontal="center" vertical="center"/>
    </xf>
    <xf numFmtId="0" fontId="31" fillId="0" borderId="0" xfId="0" applyFont="1"/>
    <xf numFmtId="0" fontId="4" fillId="3" borderId="3"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16" fillId="3" borderId="4" xfId="0" applyFont="1" applyFill="1" applyBorder="1" applyAlignment="1">
      <alignment horizontal="center"/>
    </xf>
    <xf numFmtId="0" fontId="16" fillId="3" borderId="5" xfId="0" applyFont="1" applyFill="1" applyBorder="1" applyAlignment="1">
      <alignment horizontal="center"/>
    </xf>
    <xf numFmtId="0" fontId="5" fillId="2" borderId="1" xfId="0" applyFont="1" applyFill="1" applyBorder="1" applyAlignment="1">
      <alignment horizontal="center" vertical="center" wrapText="1"/>
    </xf>
    <xf numFmtId="0" fontId="4" fillId="3" borderId="1" xfId="0" applyFont="1" applyFill="1" applyBorder="1" applyAlignment="1">
      <alignment horizontal="right"/>
    </xf>
    <xf numFmtId="0" fontId="4" fillId="3" borderId="1" xfId="0" applyFont="1" applyFill="1" applyBorder="1" applyAlignment="1">
      <alignment horizontal="center" vertical="center"/>
    </xf>
    <xf numFmtId="0" fontId="4" fillId="2" borderId="4"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7" borderId="2" xfId="0" applyFont="1" applyFill="1" applyBorder="1" applyAlignment="1">
      <alignment horizontal="center" vertical="center" wrapText="1"/>
    </xf>
    <xf numFmtId="0" fontId="4" fillId="7" borderId="9" xfId="0" applyFont="1" applyFill="1" applyBorder="1" applyAlignment="1">
      <alignment horizontal="center" vertical="center" wrapText="1"/>
    </xf>
    <xf numFmtId="0" fontId="4" fillId="7" borderId="3" xfId="0" applyFont="1" applyFill="1" applyBorder="1" applyAlignment="1">
      <alignment horizontal="center" vertical="center" wrapText="1"/>
    </xf>
    <xf numFmtId="1" fontId="4" fillId="3" borderId="1" xfId="0" applyNumberFormat="1" applyFont="1" applyFill="1" applyBorder="1" applyAlignment="1">
      <alignment horizontal="center" vertical="center"/>
    </xf>
    <xf numFmtId="0" fontId="4" fillId="2" borderId="5"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0" fillId="3" borderId="1" xfId="0" applyFont="1" applyFill="1" applyBorder="1" applyAlignment="1">
      <alignment horizontal="right" vertical="center"/>
    </xf>
    <xf numFmtId="0" fontId="13" fillId="2" borderId="1" xfId="0" applyFont="1" applyFill="1" applyBorder="1" applyAlignment="1">
      <alignment horizontal="center" vertical="center" wrapText="1"/>
    </xf>
    <xf numFmtId="0" fontId="4" fillId="3" borderId="4" xfId="0" applyFont="1" applyFill="1" applyBorder="1" applyAlignment="1">
      <alignment horizontal="center" vertical="center"/>
    </xf>
    <xf numFmtId="0" fontId="4" fillId="3" borderId="8" xfId="0" applyFont="1" applyFill="1" applyBorder="1" applyAlignment="1">
      <alignment horizontal="center" vertical="center"/>
    </xf>
    <xf numFmtId="0" fontId="4" fillId="3" borderId="5" xfId="0" applyFont="1" applyFill="1" applyBorder="1" applyAlignment="1">
      <alignment horizontal="center" vertical="center"/>
    </xf>
    <xf numFmtId="0" fontId="4" fillId="8" borderId="1" xfId="0" applyFont="1" applyFill="1" applyBorder="1" applyAlignment="1">
      <alignment horizontal="center" vertical="center"/>
    </xf>
    <xf numFmtId="0" fontId="4" fillId="0" borderId="4" xfId="0" applyFont="1" applyBorder="1" applyAlignment="1">
      <alignment horizontal="right" vertical="center" wrapText="1"/>
    </xf>
    <xf numFmtId="0" fontId="4" fillId="0" borderId="8" xfId="0" applyFont="1" applyBorder="1" applyAlignment="1">
      <alignment horizontal="right" vertical="center" wrapText="1"/>
    </xf>
    <xf numFmtId="0" fontId="4" fillId="0" borderId="5" xfId="0" applyFont="1" applyBorder="1" applyAlignment="1">
      <alignment horizontal="right" vertical="center" wrapText="1"/>
    </xf>
    <xf numFmtId="0" fontId="12" fillId="0" borderId="4" xfId="0" applyFont="1" applyBorder="1" applyAlignment="1">
      <alignment horizontal="right" vertical="center" wrapText="1"/>
    </xf>
    <xf numFmtId="0" fontId="12" fillId="0" borderId="8" xfId="0" applyFont="1" applyBorder="1" applyAlignment="1">
      <alignment horizontal="right" vertical="center" wrapText="1"/>
    </xf>
    <xf numFmtId="0" fontId="12" fillId="0" borderId="5" xfId="0" applyFont="1" applyBorder="1" applyAlignment="1">
      <alignment horizontal="right" vertical="center" wrapText="1"/>
    </xf>
    <xf numFmtId="0" fontId="4" fillId="3" borderId="4"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5" fillId="0" borderId="1" xfId="0" applyFont="1" applyBorder="1" applyAlignment="1">
      <alignment horizontal="justify" vertical="center" wrapText="1"/>
    </xf>
    <xf numFmtId="0" fontId="6" fillId="0" borderId="1" xfId="0" applyFont="1" applyBorder="1" applyAlignment="1">
      <alignment horizontal="center" vertical="center"/>
    </xf>
    <xf numFmtId="165" fontId="15" fillId="0" borderId="1" xfId="0" applyNumberFormat="1"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32" fillId="0" borderId="1" xfId="0" applyFont="1" applyBorder="1"/>
    <xf numFmtId="165" fontId="32" fillId="0" borderId="1" xfId="0" applyNumberFormat="1" applyFont="1" applyBorder="1"/>
    <xf numFmtId="0" fontId="15" fillId="7" borderId="1" xfId="0" applyFont="1" applyFill="1" applyBorder="1" applyAlignment="1">
      <alignment horizontal="center" vertical="center"/>
    </xf>
    <xf numFmtId="0" fontId="24" fillId="7" borderId="1" xfId="0" applyFont="1" applyFill="1" applyBorder="1" applyAlignment="1">
      <alignment horizontal="center" vertical="center"/>
    </xf>
    <xf numFmtId="0" fontId="24" fillId="7" borderId="1" xfId="0" applyFont="1" applyFill="1" applyBorder="1" applyAlignment="1">
      <alignment horizontal="center" vertical="center" wrapText="1"/>
    </xf>
    <xf numFmtId="0" fontId="15" fillId="7" borderId="1" xfId="0" applyFont="1" applyFill="1" applyBorder="1" applyAlignment="1">
      <alignment horizontal="left" vertical="center"/>
    </xf>
    <xf numFmtId="0" fontId="5"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5" fillId="0" borderId="1" xfId="0" applyFont="1" applyFill="1" applyBorder="1" applyAlignment="1">
      <alignment horizontal="center" vertical="center"/>
    </xf>
  </cellXfs>
  <cellStyles count="1">
    <cellStyle name="Обычный"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Стандартная">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02BAC6-AB89-4B82-A05F-80C0EE3679A4}">
  <dimension ref="A1:H160"/>
  <sheetViews>
    <sheetView workbookViewId="0">
      <pane ySplit="2" topLeftCell="A3" activePane="bottomLeft" state="frozen"/>
      <selection pane="bottomLeft" activeCell="I7" sqref="I7"/>
    </sheetView>
  </sheetViews>
  <sheetFormatPr defaultRowHeight="12.75" x14ac:dyDescent="0.25"/>
  <cols>
    <col min="1" max="2" width="9.140625" style="3"/>
    <col min="3" max="3" width="18.42578125" style="3" customWidth="1"/>
    <col min="4" max="4" width="12.5703125" style="3" customWidth="1"/>
    <col min="5" max="5" width="14.140625" style="3" customWidth="1"/>
    <col min="6" max="6" width="23.42578125" style="3" customWidth="1"/>
    <col min="7" max="7" width="7.140625" style="3" customWidth="1"/>
    <col min="8" max="16384" width="9.140625" style="3"/>
  </cols>
  <sheetData>
    <row r="1" spans="1:8" ht="15.75" x14ac:dyDescent="0.25">
      <c r="A1" s="1" t="s">
        <v>0</v>
      </c>
    </row>
    <row r="2" spans="1:8" ht="28.5" customHeight="1" x14ac:dyDescent="0.25">
      <c r="A2" s="2" t="s">
        <v>1</v>
      </c>
      <c r="B2" s="2" t="s">
        <v>2</v>
      </c>
      <c r="C2" s="2" t="s">
        <v>3</v>
      </c>
      <c r="D2" s="2" t="s">
        <v>4</v>
      </c>
      <c r="E2" s="2" t="s">
        <v>5</v>
      </c>
      <c r="F2" s="2" t="s">
        <v>6</v>
      </c>
      <c r="G2" s="68" t="s">
        <v>174</v>
      </c>
    </row>
    <row r="3" spans="1:8" x14ac:dyDescent="0.25">
      <c r="A3" s="4">
        <v>101</v>
      </c>
      <c r="B3" s="4">
        <v>391</v>
      </c>
      <c r="C3" s="66">
        <v>1</v>
      </c>
      <c r="D3" s="66">
        <v>5.5</v>
      </c>
      <c r="E3" s="4" t="s">
        <v>8</v>
      </c>
      <c r="F3" s="4"/>
      <c r="G3" s="69"/>
      <c r="H3" s="27"/>
    </row>
    <row r="4" spans="1:8" x14ac:dyDescent="0.2">
      <c r="A4" s="4">
        <v>102</v>
      </c>
      <c r="B4" s="4">
        <v>433</v>
      </c>
      <c r="C4" s="66">
        <v>0.8</v>
      </c>
      <c r="D4" s="66">
        <v>3</v>
      </c>
      <c r="E4" s="4" t="s">
        <v>8</v>
      </c>
      <c r="F4" s="4"/>
      <c r="G4" s="69"/>
      <c r="H4" s="14"/>
    </row>
    <row r="5" spans="1:8" x14ac:dyDescent="0.2">
      <c r="A5" s="4">
        <v>103</v>
      </c>
      <c r="B5" s="4">
        <f>964+388</f>
        <v>1352</v>
      </c>
      <c r="C5" s="66">
        <v>1.2</v>
      </c>
      <c r="D5" s="66">
        <v>4</v>
      </c>
      <c r="E5" s="4" t="s">
        <v>9</v>
      </c>
      <c r="F5" s="4" t="s">
        <v>228</v>
      </c>
      <c r="G5" s="69">
        <v>1</v>
      </c>
      <c r="H5" s="14"/>
    </row>
    <row r="6" spans="1:8" x14ac:dyDescent="0.2">
      <c r="A6" s="4">
        <v>104</v>
      </c>
      <c r="B6" s="4">
        <v>970</v>
      </c>
      <c r="C6" s="66">
        <v>0.9</v>
      </c>
      <c r="D6" s="66">
        <v>3.2</v>
      </c>
      <c r="E6" s="4" t="s">
        <v>9</v>
      </c>
      <c r="F6" s="4"/>
      <c r="G6" s="69"/>
      <c r="H6" s="14"/>
    </row>
    <row r="7" spans="1:8" x14ac:dyDescent="0.2">
      <c r="A7" s="114">
        <v>105</v>
      </c>
      <c r="B7" s="114">
        <v>203</v>
      </c>
      <c r="C7" s="114">
        <v>1.3</v>
      </c>
      <c r="D7" s="115">
        <v>4</v>
      </c>
      <c r="E7" s="114" t="s">
        <v>8</v>
      </c>
      <c r="F7" s="111"/>
      <c r="G7" s="69"/>
      <c r="H7" s="14"/>
    </row>
    <row r="8" spans="1:8" x14ac:dyDescent="0.2">
      <c r="A8" s="112">
        <v>106</v>
      </c>
      <c r="B8" s="112">
        <v>268</v>
      </c>
      <c r="C8" s="113">
        <v>1</v>
      </c>
      <c r="D8" s="113">
        <v>3.5</v>
      </c>
      <c r="E8" s="112" t="s">
        <v>8</v>
      </c>
      <c r="F8" s="4"/>
      <c r="G8" s="69"/>
      <c r="H8" s="14"/>
    </row>
    <row r="9" spans="1:8" x14ac:dyDescent="0.25">
      <c r="A9" s="4">
        <v>107</v>
      </c>
      <c r="B9" s="4">
        <v>418</v>
      </c>
      <c r="C9" s="66">
        <v>1</v>
      </c>
      <c r="D9" s="66">
        <v>3</v>
      </c>
      <c r="E9" s="4" t="s">
        <v>9</v>
      </c>
      <c r="F9" s="4"/>
      <c r="G9" s="69"/>
    </row>
    <row r="10" spans="1:8" x14ac:dyDescent="0.25">
      <c r="A10" s="4">
        <v>108</v>
      </c>
      <c r="B10" s="4">
        <v>319</v>
      </c>
      <c r="C10" s="66">
        <v>0.8</v>
      </c>
      <c r="D10" s="66">
        <v>3</v>
      </c>
      <c r="E10" s="4" t="s">
        <v>9</v>
      </c>
      <c r="F10" s="4"/>
      <c r="G10" s="69"/>
    </row>
    <row r="11" spans="1:8" x14ac:dyDescent="0.25">
      <c r="A11" s="4">
        <v>109</v>
      </c>
      <c r="B11" s="4">
        <f>352+177</f>
        <v>529</v>
      </c>
      <c r="C11" s="66">
        <v>0.9</v>
      </c>
      <c r="D11" s="66">
        <v>3</v>
      </c>
      <c r="E11" s="4" t="s">
        <v>8</v>
      </c>
      <c r="F11" s="4"/>
      <c r="G11" s="69"/>
    </row>
    <row r="12" spans="1:8" x14ac:dyDescent="0.25">
      <c r="A12" s="4">
        <v>110</v>
      </c>
      <c r="B12" s="4">
        <v>667</v>
      </c>
      <c r="C12" s="66">
        <v>0.8</v>
      </c>
      <c r="D12" s="66">
        <v>2.5</v>
      </c>
      <c r="E12" s="4" t="s">
        <v>9</v>
      </c>
      <c r="F12" s="4"/>
      <c r="G12" s="69"/>
    </row>
    <row r="13" spans="1:8" x14ac:dyDescent="0.25">
      <c r="A13" s="4">
        <v>111</v>
      </c>
      <c r="B13" s="4">
        <v>74</v>
      </c>
      <c r="C13" s="66">
        <v>0.6</v>
      </c>
      <c r="D13" s="66">
        <v>3</v>
      </c>
      <c r="E13" s="4" t="s">
        <v>12</v>
      </c>
      <c r="F13" s="4"/>
      <c r="G13" s="69"/>
    </row>
    <row r="14" spans="1:8" x14ac:dyDescent="0.25">
      <c r="A14" s="4">
        <v>112</v>
      </c>
      <c r="B14" s="4">
        <v>251</v>
      </c>
      <c r="C14" s="66">
        <v>0.8</v>
      </c>
      <c r="D14" s="66">
        <v>2.5</v>
      </c>
      <c r="E14" s="4" t="s">
        <v>9</v>
      </c>
      <c r="F14" s="4"/>
      <c r="G14" s="69"/>
    </row>
    <row r="15" spans="1:8" x14ac:dyDescent="0.25">
      <c r="A15" s="4">
        <v>113</v>
      </c>
      <c r="B15" s="4">
        <v>211</v>
      </c>
      <c r="C15" s="66">
        <v>0.9</v>
      </c>
      <c r="D15" s="66">
        <v>2.8</v>
      </c>
      <c r="E15" s="4" t="s">
        <v>9</v>
      </c>
      <c r="F15" s="4"/>
      <c r="G15" s="69"/>
    </row>
    <row r="16" spans="1:8" x14ac:dyDescent="0.25">
      <c r="A16" s="4">
        <v>114</v>
      </c>
      <c r="B16" s="4">
        <v>857</v>
      </c>
      <c r="C16" s="66">
        <v>1.1000000000000001</v>
      </c>
      <c r="D16" s="66">
        <v>3.5</v>
      </c>
      <c r="E16" s="4" t="s">
        <v>9</v>
      </c>
      <c r="F16" s="4"/>
      <c r="G16" s="69"/>
    </row>
    <row r="17" spans="1:7" x14ac:dyDescent="0.25">
      <c r="A17" s="4">
        <v>115</v>
      </c>
      <c r="B17" s="4">
        <v>646</v>
      </c>
      <c r="C17" s="66">
        <v>0.9</v>
      </c>
      <c r="D17" s="66">
        <v>2.8</v>
      </c>
      <c r="E17" s="4" t="s">
        <v>9</v>
      </c>
      <c r="F17" s="4"/>
      <c r="G17" s="69"/>
    </row>
    <row r="18" spans="1:7" x14ac:dyDescent="0.25">
      <c r="A18" s="4">
        <v>116</v>
      </c>
      <c r="B18" s="4">
        <v>64</v>
      </c>
      <c r="C18" s="66">
        <v>1.1000000000000001</v>
      </c>
      <c r="D18" s="66">
        <v>3</v>
      </c>
      <c r="E18" s="4" t="s">
        <v>9</v>
      </c>
      <c r="F18" s="4"/>
      <c r="G18" s="69"/>
    </row>
    <row r="19" spans="1:7" x14ac:dyDescent="0.25">
      <c r="A19" s="4">
        <v>117</v>
      </c>
      <c r="B19" s="4">
        <v>634</v>
      </c>
      <c r="C19" s="66">
        <v>1.5</v>
      </c>
      <c r="D19" s="66">
        <v>4</v>
      </c>
      <c r="E19" s="4" t="s">
        <v>8</v>
      </c>
      <c r="F19" s="4"/>
      <c r="G19" s="69"/>
    </row>
    <row r="20" spans="1:7" x14ac:dyDescent="0.25">
      <c r="A20" s="4">
        <v>118</v>
      </c>
      <c r="B20" s="4">
        <v>264</v>
      </c>
      <c r="C20" s="66">
        <v>1</v>
      </c>
      <c r="D20" s="66">
        <v>3</v>
      </c>
      <c r="E20" s="4" t="s">
        <v>9</v>
      </c>
      <c r="F20" s="4"/>
      <c r="G20" s="69"/>
    </row>
    <row r="21" spans="1:7" x14ac:dyDescent="0.25">
      <c r="A21" s="4">
        <v>119</v>
      </c>
      <c r="B21" s="4">
        <v>342</v>
      </c>
      <c r="C21" s="66">
        <v>1</v>
      </c>
      <c r="D21" s="66">
        <v>4</v>
      </c>
      <c r="E21" s="4" t="s">
        <v>8</v>
      </c>
      <c r="F21" s="4"/>
      <c r="G21" s="69"/>
    </row>
    <row r="22" spans="1:7" x14ac:dyDescent="0.25">
      <c r="A22" s="4">
        <v>120</v>
      </c>
      <c r="B22" s="4">
        <v>538</v>
      </c>
      <c r="C22" s="66">
        <v>1.3</v>
      </c>
      <c r="D22" s="66">
        <v>4.0999999999999996</v>
      </c>
      <c r="E22" s="4" t="s">
        <v>8</v>
      </c>
      <c r="F22" s="4"/>
      <c r="G22" s="69"/>
    </row>
    <row r="23" spans="1:7" x14ac:dyDescent="0.25">
      <c r="A23" s="4">
        <v>121</v>
      </c>
      <c r="B23" s="4">
        <v>262</v>
      </c>
      <c r="C23" s="66">
        <v>1</v>
      </c>
      <c r="D23" s="66">
        <v>3.5</v>
      </c>
      <c r="E23" s="4" t="s">
        <v>9</v>
      </c>
      <c r="F23" s="4"/>
      <c r="G23" s="69"/>
    </row>
    <row r="24" spans="1:7" x14ac:dyDescent="0.25">
      <c r="A24" s="4">
        <v>122</v>
      </c>
      <c r="B24" s="4">
        <v>411</v>
      </c>
      <c r="C24" s="66">
        <v>1</v>
      </c>
      <c r="D24" s="66">
        <v>3.5</v>
      </c>
      <c r="E24" s="4" t="s">
        <v>8</v>
      </c>
      <c r="F24" s="111"/>
      <c r="G24" s="69"/>
    </row>
    <row r="25" spans="1:7" x14ac:dyDescent="0.25">
      <c r="A25" s="4">
        <v>123</v>
      </c>
      <c r="B25" s="4">
        <v>335</v>
      </c>
      <c r="C25" s="66">
        <v>1.1000000000000001</v>
      </c>
      <c r="D25" s="66">
        <v>3.5</v>
      </c>
      <c r="E25" s="4" t="s">
        <v>8</v>
      </c>
      <c r="F25" s="111"/>
      <c r="G25" s="69"/>
    </row>
    <row r="26" spans="1:7" x14ac:dyDescent="0.25">
      <c r="A26" s="114">
        <v>124</v>
      </c>
      <c r="B26" s="114">
        <v>785</v>
      </c>
      <c r="C26" s="114">
        <v>1.3</v>
      </c>
      <c r="D26" s="115">
        <v>4</v>
      </c>
      <c r="E26" s="114" t="s">
        <v>8</v>
      </c>
      <c r="F26" s="111"/>
      <c r="G26" s="69"/>
    </row>
    <row r="27" spans="1:7" x14ac:dyDescent="0.25">
      <c r="A27" s="4">
        <v>125</v>
      </c>
      <c r="B27" s="4">
        <v>210</v>
      </c>
      <c r="C27" s="66">
        <v>1</v>
      </c>
      <c r="D27" s="66">
        <v>3.5</v>
      </c>
      <c r="E27" s="4" t="s">
        <v>8</v>
      </c>
      <c r="F27" s="111"/>
      <c r="G27" s="69"/>
    </row>
    <row r="28" spans="1:7" x14ac:dyDescent="0.25">
      <c r="A28" s="114">
        <v>126</v>
      </c>
      <c r="B28" s="114">
        <v>202</v>
      </c>
      <c r="C28" s="114">
        <v>1.1000000000000001</v>
      </c>
      <c r="D28" s="114">
        <v>3.5</v>
      </c>
      <c r="E28" s="114" t="s">
        <v>8</v>
      </c>
      <c r="F28" s="111"/>
      <c r="G28" s="69"/>
    </row>
    <row r="29" spans="1:7" x14ac:dyDescent="0.25">
      <c r="A29" s="112">
        <v>127</v>
      </c>
      <c r="B29" s="112">
        <v>182</v>
      </c>
      <c r="C29" s="113">
        <v>1.3</v>
      </c>
      <c r="D29" s="113">
        <v>4.5</v>
      </c>
      <c r="E29" s="112" t="s">
        <v>8</v>
      </c>
      <c r="F29" s="111"/>
      <c r="G29" s="69"/>
    </row>
    <row r="30" spans="1:7" x14ac:dyDescent="0.25">
      <c r="A30" s="4">
        <v>128</v>
      </c>
      <c r="B30" s="4">
        <v>129</v>
      </c>
      <c r="C30" s="66">
        <v>1.3</v>
      </c>
      <c r="D30" s="66">
        <v>4.5</v>
      </c>
      <c r="E30" s="4" t="s">
        <v>8</v>
      </c>
      <c r="F30" s="4"/>
      <c r="G30" s="69"/>
    </row>
    <row r="31" spans="1:7" x14ac:dyDescent="0.25">
      <c r="A31" s="4">
        <v>129</v>
      </c>
      <c r="B31" s="4">
        <v>327</v>
      </c>
      <c r="C31" s="66">
        <v>1.3</v>
      </c>
      <c r="D31" s="66">
        <v>4.3</v>
      </c>
      <c r="E31" s="4" t="s">
        <v>8</v>
      </c>
      <c r="F31" s="4"/>
      <c r="G31" s="69"/>
    </row>
    <row r="32" spans="1:7" x14ac:dyDescent="0.25">
      <c r="A32" s="4">
        <v>130</v>
      </c>
      <c r="B32" s="4">
        <v>511</v>
      </c>
      <c r="C32" s="66">
        <v>1.1000000000000001</v>
      </c>
      <c r="D32" s="66">
        <v>3.8</v>
      </c>
      <c r="E32" s="4" t="s">
        <v>8</v>
      </c>
      <c r="F32" s="4"/>
      <c r="G32" s="69"/>
    </row>
    <row r="33" spans="1:7" x14ac:dyDescent="0.25">
      <c r="A33" s="4">
        <v>131</v>
      </c>
      <c r="B33" s="4">
        <v>464</v>
      </c>
      <c r="C33" s="66">
        <v>1.2</v>
      </c>
      <c r="D33" s="66">
        <v>4</v>
      </c>
      <c r="E33" s="4" t="s">
        <v>8</v>
      </c>
      <c r="F33" s="4"/>
      <c r="G33" s="69"/>
    </row>
    <row r="34" spans="1:7" x14ac:dyDescent="0.25">
      <c r="A34" s="4">
        <v>132</v>
      </c>
      <c r="B34" s="4">
        <v>186</v>
      </c>
      <c r="C34" s="66">
        <v>0.7</v>
      </c>
      <c r="D34" s="66">
        <v>1.9</v>
      </c>
      <c r="E34" s="4" t="s">
        <v>8</v>
      </c>
      <c r="F34" s="4"/>
      <c r="G34" s="69"/>
    </row>
    <row r="35" spans="1:7" x14ac:dyDescent="0.25">
      <c r="A35" s="114">
        <v>133</v>
      </c>
      <c r="B35" s="114">
        <v>486</v>
      </c>
      <c r="C35" s="115">
        <v>1</v>
      </c>
      <c r="D35" s="114">
        <v>3.5</v>
      </c>
      <c r="E35" s="114" t="s">
        <v>8</v>
      </c>
      <c r="F35" s="111"/>
      <c r="G35" s="69"/>
    </row>
    <row r="36" spans="1:7" x14ac:dyDescent="0.25">
      <c r="A36" s="112">
        <v>134</v>
      </c>
      <c r="B36" s="112">
        <v>509</v>
      </c>
      <c r="C36" s="113">
        <v>1.1000000000000001</v>
      </c>
      <c r="D36" s="113">
        <v>4</v>
      </c>
      <c r="E36" s="112" t="s">
        <v>8</v>
      </c>
      <c r="F36" s="4"/>
      <c r="G36" s="69"/>
    </row>
    <row r="37" spans="1:7" x14ac:dyDescent="0.25">
      <c r="A37" s="4">
        <v>135</v>
      </c>
      <c r="B37" s="4">
        <v>440</v>
      </c>
      <c r="C37" s="66">
        <v>1.5</v>
      </c>
      <c r="D37" s="66">
        <v>5.5</v>
      </c>
      <c r="E37" s="4" t="s">
        <v>8</v>
      </c>
      <c r="F37" s="4"/>
      <c r="G37" s="69"/>
    </row>
    <row r="38" spans="1:7" x14ac:dyDescent="0.25">
      <c r="A38" s="4">
        <v>136</v>
      </c>
      <c r="B38" s="4">
        <v>241</v>
      </c>
      <c r="C38" s="66">
        <v>0.6</v>
      </c>
      <c r="D38" s="66">
        <v>1.8</v>
      </c>
      <c r="E38" s="4" t="s">
        <v>9</v>
      </c>
      <c r="F38" s="4"/>
      <c r="G38" s="69"/>
    </row>
    <row r="39" spans="1:7" x14ac:dyDescent="0.25">
      <c r="A39" s="4">
        <v>137</v>
      </c>
      <c r="B39" s="4">
        <v>430</v>
      </c>
      <c r="C39" s="66">
        <v>1.1000000000000001</v>
      </c>
      <c r="D39" s="66">
        <v>3.8</v>
      </c>
      <c r="E39" s="4" t="s">
        <v>8</v>
      </c>
      <c r="F39" s="4"/>
      <c r="G39" s="69"/>
    </row>
    <row r="40" spans="1:7" x14ac:dyDescent="0.25">
      <c r="A40" s="114">
        <v>138</v>
      </c>
      <c r="B40" s="114">
        <v>520</v>
      </c>
      <c r="C40" s="114">
        <v>1.3</v>
      </c>
      <c r="D40" s="114">
        <v>4.8</v>
      </c>
      <c r="E40" s="114" t="s">
        <v>8</v>
      </c>
      <c r="F40" s="111"/>
      <c r="G40" s="69"/>
    </row>
    <row r="41" spans="1:7" x14ac:dyDescent="0.25">
      <c r="A41" s="112">
        <v>139</v>
      </c>
      <c r="B41" s="112">
        <v>115</v>
      </c>
      <c r="C41" s="113">
        <v>1.4</v>
      </c>
      <c r="D41" s="113">
        <v>4</v>
      </c>
      <c r="E41" s="112" t="s">
        <v>8</v>
      </c>
      <c r="F41" s="4"/>
      <c r="G41" s="69"/>
    </row>
    <row r="42" spans="1:7" x14ac:dyDescent="0.25">
      <c r="A42" s="4">
        <v>140</v>
      </c>
      <c r="B42" s="4">
        <v>156</v>
      </c>
      <c r="C42" s="66">
        <v>1.3</v>
      </c>
      <c r="D42" s="66">
        <v>4.5</v>
      </c>
      <c r="E42" s="4" t="s">
        <v>8</v>
      </c>
      <c r="F42" s="4"/>
      <c r="G42" s="69"/>
    </row>
    <row r="43" spans="1:7" x14ac:dyDescent="0.25">
      <c r="A43" s="4">
        <v>141</v>
      </c>
      <c r="B43" s="4">
        <v>255</v>
      </c>
      <c r="C43" s="66">
        <v>1.1000000000000001</v>
      </c>
      <c r="D43" s="66">
        <v>4</v>
      </c>
      <c r="E43" s="4" t="s">
        <v>8</v>
      </c>
      <c r="F43" s="4"/>
      <c r="G43" s="69"/>
    </row>
    <row r="44" spans="1:7" x14ac:dyDescent="0.25">
      <c r="A44" s="4">
        <v>142</v>
      </c>
      <c r="B44" s="4">
        <v>453</v>
      </c>
      <c r="C44" s="66">
        <v>1</v>
      </c>
      <c r="D44" s="66">
        <v>3.5</v>
      </c>
      <c r="E44" s="4" t="s">
        <v>8</v>
      </c>
      <c r="F44" s="4"/>
      <c r="G44" s="69"/>
    </row>
    <row r="45" spans="1:7" x14ac:dyDescent="0.25">
      <c r="A45" s="4">
        <v>143</v>
      </c>
      <c r="B45" s="4">
        <v>221</v>
      </c>
      <c r="C45" s="66">
        <v>0.8</v>
      </c>
      <c r="D45" s="66">
        <v>3</v>
      </c>
      <c r="E45" s="4" t="s">
        <v>9</v>
      </c>
      <c r="F45" s="4"/>
      <c r="G45" s="69"/>
    </row>
    <row r="46" spans="1:7" x14ac:dyDescent="0.25">
      <c r="A46" s="4">
        <v>144</v>
      </c>
      <c r="B46" s="4">
        <v>378</v>
      </c>
      <c r="C46" s="66">
        <v>0.8</v>
      </c>
      <c r="D46" s="66">
        <v>3</v>
      </c>
      <c r="E46" s="4" t="s">
        <v>9</v>
      </c>
      <c r="F46" s="4"/>
      <c r="G46" s="69"/>
    </row>
    <row r="47" spans="1:7" x14ac:dyDescent="0.25">
      <c r="A47" s="4">
        <v>145</v>
      </c>
      <c r="B47" s="4">
        <v>258</v>
      </c>
      <c r="C47" s="66">
        <v>0.8</v>
      </c>
      <c r="D47" s="66">
        <v>2.5</v>
      </c>
      <c r="E47" s="4" t="s">
        <v>9</v>
      </c>
      <c r="F47" s="4"/>
      <c r="G47" s="69"/>
    </row>
    <row r="48" spans="1:7" x14ac:dyDescent="0.25">
      <c r="A48" s="4">
        <v>146</v>
      </c>
      <c r="B48" s="4">
        <v>369</v>
      </c>
      <c r="C48" s="66">
        <v>0.8</v>
      </c>
      <c r="D48" s="66">
        <v>2</v>
      </c>
      <c r="E48" s="4" t="s">
        <v>9</v>
      </c>
      <c r="F48" s="4"/>
      <c r="G48" s="69"/>
    </row>
    <row r="49" spans="1:7" x14ac:dyDescent="0.25">
      <c r="A49" s="4">
        <v>147</v>
      </c>
      <c r="B49" s="4">
        <v>340</v>
      </c>
      <c r="C49" s="66">
        <v>0.6</v>
      </c>
      <c r="D49" s="66">
        <v>2</v>
      </c>
      <c r="E49" s="4" t="s">
        <v>12</v>
      </c>
      <c r="F49" s="4"/>
      <c r="G49" s="69"/>
    </row>
    <row r="50" spans="1:7" x14ac:dyDescent="0.25">
      <c r="A50" s="4">
        <v>148</v>
      </c>
      <c r="B50" s="4">
        <v>391</v>
      </c>
      <c r="C50" s="66">
        <v>0.8</v>
      </c>
      <c r="D50" s="66">
        <v>2.5</v>
      </c>
      <c r="E50" s="4" t="s">
        <v>9</v>
      </c>
      <c r="F50" s="4"/>
      <c r="G50" s="69"/>
    </row>
    <row r="51" spans="1:7" x14ac:dyDescent="0.25">
      <c r="A51" s="4">
        <v>149</v>
      </c>
      <c r="B51" s="4">
        <v>297</v>
      </c>
      <c r="C51" s="66">
        <v>0.9</v>
      </c>
      <c r="D51" s="66">
        <v>3</v>
      </c>
      <c r="E51" s="4" t="s">
        <v>9</v>
      </c>
      <c r="F51" s="4"/>
      <c r="G51" s="69"/>
    </row>
    <row r="52" spans="1:7" x14ac:dyDescent="0.25">
      <c r="A52" s="4">
        <v>150</v>
      </c>
      <c r="B52" s="4">
        <v>190</v>
      </c>
      <c r="C52" s="66">
        <v>1</v>
      </c>
      <c r="D52" s="66">
        <v>4</v>
      </c>
      <c r="E52" s="4" t="s">
        <v>8</v>
      </c>
      <c r="F52" s="4"/>
      <c r="G52" s="69"/>
    </row>
    <row r="53" spans="1:7" x14ac:dyDescent="0.25">
      <c r="A53" s="114">
        <v>151</v>
      </c>
      <c r="B53" s="114">
        <v>301</v>
      </c>
      <c r="C53" s="114">
        <v>1.2</v>
      </c>
      <c r="D53" s="114">
        <v>4.8</v>
      </c>
      <c r="E53" s="114" t="s">
        <v>8</v>
      </c>
      <c r="F53" s="111"/>
      <c r="G53" s="69"/>
    </row>
    <row r="54" spans="1:7" x14ac:dyDescent="0.25">
      <c r="A54" s="112">
        <v>152</v>
      </c>
      <c r="B54" s="112">
        <v>366</v>
      </c>
      <c r="C54" s="113">
        <v>1.2</v>
      </c>
      <c r="D54" s="113">
        <v>3</v>
      </c>
      <c r="E54" s="112" t="s">
        <v>9</v>
      </c>
      <c r="F54" s="4"/>
      <c r="G54" s="69"/>
    </row>
    <row r="55" spans="1:7" x14ac:dyDescent="0.25">
      <c r="A55" s="114">
        <v>153</v>
      </c>
      <c r="B55" s="114">
        <v>497</v>
      </c>
      <c r="C55" s="115">
        <v>1</v>
      </c>
      <c r="D55" s="114">
        <v>4.5</v>
      </c>
      <c r="E55" s="114" t="s">
        <v>8</v>
      </c>
      <c r="F55" s="111"/>
      <c r="G55" s="69"/>
    </row>
    <row r="56" spans="1:7" x14ac:dyDescent="0.25">
      <c r="A56" s="112">
        <v>154</v>
      </c>
      <c r="B56" s="112">
        <v>280</v>
      </c>
      <c r="C56" s="113">
        <v>1</v>
      </c>
      <c r="D56" s="113">
        <v>2.5</v>
      </c>
      <c r="E56" s="112" t="s">
        <v>9</v>
      </c>
      <c r="F56" s="4"/>
      <c r="G56" s="69"/>
    </row>
    <row r="57" spans="1:7" x14ac:dyDescent="0.25">
      <c r="A57" s="4">
        <v>155</v>
      </c>
      <c r="B57" s="4">
        <v>538</v>
      </c>
      <c r="C57" s="66">
        <v>0.8</v>
      </c>
      <c r="D57" s="66">
        <v>3</v>
      </c>
      <c r="E57" s="4" t="s">
        <v>9</v>
      </c>
      <c r="F57" s="4"/>
      <c r="G57" s="69"/>
    </row>
    <row r="58" spans="1:7" x14ac:dyDescent="0.25">
      <c r="A58" s="4">
        <v>156</v>
      </c>
      <c r="B58" s="4">
        <v>379</v>
      </c>
      <c r="C58" s="66">
        <v>1</v>
      </c>
      <c r="D58" s="66">
        <v>3</v>
      </c>
      <c r="E58" s="4" t="s">
        <v>8</v>
      </c>
      <c r="F58" s="4"/>
      <c r="G58" s="69"/>
    </row>
    <row r="59" spans="1:7" x14ac:dyDescent="0.25">
      <c r="A59" s="4">
        <v>157</v>
      </c>
      <c r="B59" s="4">
        <v>329</v>
      </c>
      <c r="C59" s="66">
        <v>1</v>
      </c>
      <c r="D59" s="66">
        <v>3</v>
      </c>
      <c r="E59" s="4" t="s">
        <v>8</v>
      </c>
      <c r="F59" s="4"/>
      <c r="G59" s="69"/>
    </row>
    <row r="60" spans="1:7" x14ac:dyDescent="0.25">
      <c r="A60" s="4">
        <v>158</v>
      </c>
      <c r="B60" s="4">
        <v>195</v>
      </c>
      <c r="C60" s="66">
        <v>1</v>
      </c>
      <c r="D60" s="66">
        <v>4</v>
      </c>
      <c r="E60" s="4" t="s">
        <v>8</v>
      </c>
      <c r="F60" s="4"/>
      <c r="G60" s="69"/>
    </row>
    <row r="61" spans="1:7" x14ac:dyDescent="0.25">
      <c r="A61" s="4">
        <v>159</v>
      </c>
      <c r="B61" s="4">
        <v>194</v>
      </c>
      <c r="C61" s="66">
        <v>0.9</v>
      </c>
      <c r="D61" s="66">
        <v>3</v>
      </c>
      <c r="E61" s="4" t="s">
        <v>9</v>
      </c>
      <c r="F61" s="4"/>
      <c r="G61" s="69"/>
    </row>
    <row r="62" spans="1:7" x14ac:dyDescent="0.25">
      <c r="A62" s="4">
        <v>160</v>
      </c>
      <c r="B62" s="4">
        <v>577</v>
      </c>
      <c r="C62" s="66">
        <v>1.1000000000000001</v>
      </c>
      <c r="D62" s="66">
        <v>4</v>
      </c>
      <c r="E62" s="4" t="s">
        <v>8</v>
      </c>
      <c r="F62" s="4"/>
      <c r="G62" s="69"/>
    </row>
    <row r="63" spans="1:7" x14ac:dyDescent="0.25">
      <c r="A63" s="4">
        <v>161</v>
      </c>
      <c r="B63" s="4">
        <v>355</v>
      </c>
      <c r="C63" s="66">
        <v>1</v>
      </c>
      <c r="D63" s="66">
        <v>3.5</v>
      </c>
      <c r="E63" s="4" t="s">
        <v>8</v>
      </c>
      <c r="F63" s="4"/>
      <c r="G63" s="69"/>
    </row>
    <row r="64" spans="1:7" x14ac:dyDescent="0.25">
      <c r="A64" s="4">
        <v>162</v>
      </c>
      <c r="B64" s="4">
        <v>376</v>
      </c>
      <c r="C64" s="66">
        <v>1.1000000000000001</v>
      </c>
      <c r="D64" s="66">
        <v>4.5</v>
      </c>
      <c r="E64" s="4" t="s">
        <v>8</v>
      </c>
      <c r="F64" s="4"/>
      <c r="G64" s="69"/>
    </row>
    <row r="65" spans="1:7" x14ac:dyDescent="0.25">
      <c r="A65" s="4">
        <v>163</v>
      </c>
      <c r="B65" s="4">
        <v>936</v>
      </c>
      <c r="C65" s="66">
        <v>0.7</v>
      </c>
      <c r="D65" s="66">
        <v>2.2000000000000002</v>
      </c>
      <c r="E65" s="4" t="s">
        <v>9</v>
      </c>
      <c r="F65" s="4"/>
      <c r="G65" s="69"/>
    </row>
    <row r="66" spans="1:7" x14ac:dyDescent="0.25">
      <c r="A66" s="4">
        <v>164</v>
      </c>
      <c r="B66" s="4">
        <v>178</v>
      </c>
      <c r="C66" s="66">
        <v>1.3</v>
      </c>
      <c r="D66" s="66">
        <v>5</v>
      </c>
      <c r="E66" s="4" t="s">
        <v>8</v>
      </c>
      <c r="F66" s="4"/>
      <c r="G66" s="69"/>
    </row>
    <row r="67" spans="1:7" ht="25.5" x14ac:dyDescent="0.25">
      <c r="A67" s="4">
        <v>165</v>
      </c>
      <c r="B67" s="4">
        <v>531</v>
      </c>
      <c r="C67" s="66">
        <v>0.4</v>
      </c>
      <c r="D67" s="66">
        <v>1.7</v>
      </c>
      <c r="E67" s="4" t="s">
        <v>12</v>
      </c>
      <c r="F67" s="4" t="s">
        <v>285</v>
      </c>
      <c r="G67" s="69"/>
    </row>
    <row r="68" spans="1:7" ht="25.5" x14ac:dyDescent="0.25">
      <c r="A68" s="4">
        <v>166</v>
      </c>
      <c r="B68" s="4">
        <v>24</v>
      </c>
      <c r="C68" s="66">
        <v>0.4</v>
      </c>
      <c r="D68" s="66">
        <v>1.5</v>
      </c>
      <c r="E68" s="4" t="s">
        <v>12</v>
      </c>
      <c r="F68" s="4" t="s">
        <v>212</v>
      </c>
      <c r="G68" s="69"/>
    </row>
    <row r="69" spans="1:7" x14ac:dyDescent="0.25">
      <c r="A69" s="4">
        <v>167</v>
      </c>
      <c r="B69" s="4">
        <v>644</v>
      </c>
      <c r="C69" s="66">
        <v>0.7</v>
      </c>
      <c r="D69" s="66">
        <v>2.5</v>
      </c>
      <c r="E69" s="4" t="s">
        <v>9</v>
      </c>
      <c r="F69" s="4"/>
      <c r="G69" s="69"/>
    </row>
    <row r="70" spans="1:7" ht="25.5" x14ac:dyDescent="0.25">
      <c r="A70" s="4" t="s">
        <v>213</v>
      </c>
      <c r="B70" s="4">
        <v>1438</v>
      </c>
      <c r="C70" s="66">
        <v>1.5</v>
      </c>
      <c r="D70" s="66">
        <v>5</v>
      </c>
      <c r="E70" s="4" t="s">
        <v>8</v>
      </c>
      <c r="F70" s="4"/>
      <c r="G70" s="69"/>
    </row>
    <row r="71" spans="1:7" x14ac:dyDescent="0.25">
      <c r="A71" s="4">
        <v>169</v>
      </c>
      <c r="B71" s="4">
        <v>205</v>
      </c>
      <c r="C71" s="66">
        <v>0.7</v>
      </c>
      <c r="D71" s="66">
        <v>2</v>
      </c>
      <c r="E71" s="4" t="s">
        <v>9</v>
      </c>
      <c r="F71" s="4"/>
      <c r="G71" s="69"/>
    </row>
    <row r="72" spans="1:7" x14ac:dyDescent="0.25">
      <c r="A72" s="4">
        <v>170</v>
      </c>
      <c r="B72" s="4">
        <v>286</v>
      </c>
      <c r="C72" s="66">
        <v>1.1000000000000001</v>
      </c>
      <c r="D72" s="66">
        <v>4</v>
      </c>
      <c r="E72" s="4" t="s">
        <v>8</v>
      </c>
      <c r="F72" s="4"/>
      <c r="G72" s="69"/>
    </row>
    <row r="73" spans="1:7" x14ac:dyDescent="0.25">
      <c r="A73" s="4">
        <v>171</v>
      </c>
      <c r="B73" s="4">
        <v>122</v>
      </c>
      <c r="C73" s="66">
        <v>1.5</v>
      </c>
      <c r="D73" s="66">
        <v>4.5</v>
      </c>
      <c r="E73" s="4" t="s">
        <v>8</v>
      </c>
      <c r="F73" s="4"/>
      <c r="G73" s="69"/>
    </row>
    <row r="74" spans="1:7" x14ac:dyDescent="0.25">
      <c r="A74" s="4">
        <v>172</v>
      </c>
      <c r="B74" s="4">
        <v>586</v>
      </c>
      <c r="C74" s="66">
        <v>1</v>
      </c>
      <c r="D74" s="66">
        <v>4.2</v>
      </c>
      <c r="E74" s="4" t="s">
        <v>8</v>
      </c>
      <c r="F74" s="4"/>
      <c r="G74" s="69"/>
    </row>
    <row r="75" spans="1:7" x14ac:dyDescent="0.25">
      <c r="A75" s="4">
        <v>173</v>
      </c>
      <c r="B75" s="4">
        <v>777</v>
      </c>
      <c r="C75" s="66">
        <v>1.3</v>
      </c>
      <c r="D75" s="66">
        <v>5</v>
      </c>
      <c r="E75" s="4" t="s">
        <v>9</v>
      </c>
      <c r="F75" s="4"/>
      <c r="G75" s="69"/>
    </row>
    <row r="76" spans="1:7" x14ac:dyDescent="0.25">
      <c r="A76" s="4">
        <v>174</v>
      </c>
      <c r="B76" s="4">
        <v>443</v>
      </c>
      <c r="C76" s="66">
        <v>1.3</v>
      </c>
      <c r="D76" s="66">
        <v>4</v>
      </c>
      <c r="E76" s="4" t="s">
        <v>9</v>
      </c>
      <c r="F76" s="4"/>
      <c r="G76" s="69"/>
    </row>
    <row r="77" spans="1:7" x14ac:dyDescent="0.25">
      <c r="A77" s="4">
        <v>175</v>
      </c>
      <c r="B77" s="4">
        <v>404</v>
      </c>
      <c r="C77" s="66">
        <v>1.1000000000000001</v>
      </c>
      <c r="D77" s="66">
        <v>3.5</v>
      </c>
      <c r="E77" s="4" t="s">
        <v>9</v>
      </c>
      <c r="F77" s="4"/>
      <c r="G77" s="69"/>
    </row>
    <row r="78" spans="1:7" x14ac:dyDescent="0.25">
      <c r="A78" s="4">
        <v>176</v>
      </c>
      <c r="B78" s="4">
        <v>389</v>
      </c>
      <c r="C78" s="66">
        <v>1.1000000000000001</v>
      </c>
      <c r="D78" s="66">
        <v>3.5</v>
      </c>
      <c r="E78" s="4" t="s">
        <v>9</v>
      </c>
      <c r="F78" s="4"/>
      <c r="G78" s="69"/>
    </row>
    <row r="79" spans="1:7" x14ac:dyDescent="0.25">
      <c r="A79" s="4">
        <v>177</v>
      </c>
      <c r="B79" s="4">
        <v>394</v>
      </c>
      <c r="C79" s="66">
        <v>1.2</v>
      </c>
      <c r="D79" s="66">
        <v>4.5</v>
      </c>
      <c r="E79" s="4" t="s">
        <v>9</v>
      </c>
      <c r="F79" s="4"/>
      <c r="G79" s="69"/>
    </row>
    <row r="80" spans="1:7" x14ac:dyDescent="0.25">
      <c r="A80" s="114">
        <v>178</v>
      </c>
      <c r="B80" s="114">
        <v>387</v>
      </c>
      <c r="C80" s="114">
        <v>1.1000000000000001</v>
      </c>
      <c r="D80" s="115">
        <v>4</v>
      </c>
      <c r="E80" s="114" t="s">
        <v>9</v>
      </c>
      <c r="F80" s="111"/>
      <c r="G80" s="69"/>
    </row>
    <row r="81" spans="1:7" x14ac:dyDescent="0.25">
      <c r="A81" s="114">
        <v>179</v>
      </c>
      <c r="B81" s="114">
        <v>625</v>
      </c>
      <c r="C81" s="114">
        <v>1.4</v>
      </c>
      <c r="D81" s="115">
        <v>4</v>
      </c>
      <c r="E81" s="114" t="s">
        <v>8</v>
      </c>
      <c r="F81" s="111"/>
      <c r="G81" s="69"/>
    </row>
    <row r="82" spans="1:7" x14ac:dyDescent="0.25">
      <c r="A82" s="112">
        <v>180</v>
      </c>
      <c r="B82" s="112">
        <v>598</v>
      </c>
      <c r="C82" s="113">
        <v>1.4</v>
      </c>
      <c r="D82" s="113">
        <v>4</v>
      </c>
      <c r="E82" s="112" t="s">
        <v>9</v>
      </c>
      <c r="F82" s="4"/>
      <c r="G82" s="69"/>
    </row>
    <row r="83" spans="1:7" x14ac:dyDescent="0.25">
      <c r="A83" s="4">
        <v>181</v>
      </c>
      <c r="B83" s="4">
        <v>231</v>
      </c>
      <c r="C83" s="66">
        <v>1.3</v>
      </c>
      <c r="D83" s="66">
        <v>3.5</v>
      </c>
      <c r="E83" s="4" t="s">
        <v>12</v>
      </c>
      <c r="F83" s="4"/>
      <c r="G83" s="69"/>
    </row>
    <row r="84" spans="1:7" x14ac:dyDescent="0.25">
      <c r="A84" s="4">
        <v>182</v>
      </c>
      <c r="B84" s="4">
        <v>608</v>
      </c>
      <c r="C84" s="66">
        <v>1.3</v>
      </c>
      <c r="D84" s="66">
        <v>4</v>
      </c>
      <c r="E84" s="4" t="s">
        <v>9</v>
      </c>
      <c r="F84" s="4"/>
      <c r="G84" s="69"/>
    </row>
    <row r="85" spans="1:7" x14ac:dyDescent="0.25">
      <c r="A85" s="4">
        <v>183</v>
      </c>
      <c r="B85" s="4">
        <v>93</v>
      </c>
      <c r="C85" s="66">
        <v>1</v>
      </c>
      <c r="D85" s="66">
        <v>3</v>
      </c>
      <c r="E85" s="4" t="s">
        <v>9</v>
      </c>
      <c r="F85" s="4"/>
      <c r="G85" s="69"/>
    </row>
    <row r="86" spans="1:7" x14ac:dyDescent="0.25">
      <c r="A86" s="4">
        <v>184</v>
      </c>
      <c r="B86" s="4">
        <v>365</v>
      </c>
      <c r="C86" s="66">
        <v>1.2</v>
      </c>
      <c r="D86" s="66">
        <v>4</v>
      </c>
      <c r="E86" s="4" t="s">
        <v>8</v>
      </c>
      <c r="F86" s="4"/>
      <c r="G86" s="69"/>
    </row>
    <row r="87" spans="1:7" x14ac:dyDescent="0.25">
      <c r="A87" s="4">
        <v>185</v>
      </c>
      <c r="B87" s="4">
        <v>612</v>
      </c>
      <c r="C87" s="66">
        <v>1.5</v>
      </c>
      <c r="D87" s="66">
        <v>4</v>
      </c>
      <c r="E87" s="4" t="s">
        <v>9</v>
      </c>
      <c r="F87" s="4"/>
      <c r="G87" s="69"/>
    </row>
    <row r="88" spans="1:7" x14ac:dyDescent="0.25">
      <c r="A88" s="4">
        <v>186</v>
      </c>
      <c r="B88" s="4">
        <v>373</v>
      </c>
      <c r="C88" s="66">
        <v>1.3</v>
      </c>
      <c r="D88" s="66">
        <v>3.5</v>
      </c>
      <c r="E88" s="4" t="s">
        <v>9</v>
      </c>
      <c r="F88" s="4"/>
      <c r="G88" s="69"/>
    </row>
    <row r="89" spans="1:7" x14ac:dyDescent="0.25">
      <c r="A89" s="4">
        <v>187</v>
      </c>
      <c r="B89" s="4">
        <v>489</v>
      </c>
      <c r="C89" s="66">
        <v>1.5</v>
      </c>
      <c r="D89" s="66">
        <v>3.5</v>
      </c>
      <c r="E89" s="4" t="s">
        <v>9</v>
      </c>
      <c r="F89" s="4"/>
      <c r="G89" s="69"/>
    </row>
    <row r="90" spans="1:7" x14ac:dyDescent="0.25">
      <c r="A90" s="4">
        <v>188</v>
      </c>
      <c r="B90" s="4">
        <v>419</v>
      </c>
      <c r="C90" s="66">
        <v>1.2</v>
      </c>
      <c r="D90" s="66">
        <v>3</v>
      </c>
      <c r="E90" s="4" t="s">
        <v>9</v>
      </c>
      <c r="F90" s="4"/>
      <c r="G90" s="69"/>
    </row>
    <row r="91" spans="1:7" x14ac:dyDescent="0.25">
      <c r="A91" s="4">
        <v>189</v>
      </c>
      <c r="B91" s="4">
        <v>352</v>
      </c>
      <c r="C91" s="66">
        <v>1.2</v>
      </c>
      <c r="D91" s="66">
        <v>4</v>
      </c>
      <c r="E91" s="4" t="s">
        <v>9</v>
      </c>
      <c r="F91" s="4"/>
      <c r="G91" s="69"/>
    </row>
    <row r="92" spans="1:7" ht="38.25" x14ac:dyDescent="0.25">
      <c r="A92" s="4" t="s">
        <v>220</v>
      </c>
      <c r="B92" s="4">
        <v>1114</v>
      </c>
      <c r="C92" s="66">
        <v>1.1000000000000001</v>
      </c>
      <c r="D92" s="66">
        <v>4</v>
      </c>
      <c r="E92" s="4" t="s">
        <v>9</v>
      </c>
      <c r="F92" s="4" t="s">
        <v>226</v>
      </c>
      <c r="G92" s="69">
        <v>3</v>
      </c>
    </row>
    <row r="93" spans="1:7" ht="38.25" x14ac:dyDescent="0.25">
      <c r="A93" s="4" t="s">
        <v>221</v>
      </c>
      <c r="B93" s="4">
        <v>239</v>
      </c>
      <c r="C93" s="66">
        <v>1.2</v>
      </c>
      <c r="D93" s="66">
        <v>3.5</v>
      </c>
      <c r="E93" s="4" t="s">
        <v>9</v>
      </c>
      <c r="F93" s="4" t="s">
        <v>227</v>
      </c>
      <c r="G93" s="69">
        <v>2</v>
      </c>
    </row>
    <row r="94" spans="1:7" ht="25.5" x14ac:dyDescent="0.25">
      <c r="A94" s="4" t="s">
        <v>222</v>
      </c>
      <c r="B94" s="4">
        <v>328</v>
      </c>
      <c r="C94" s="66">
        <v>1.2</v>
      </c>
      <c r="D94" s="66">
        <v>3.5</v>
      </c>
      <c r="E94" s="4" t="s">
        <v>9</v>
      </c>
      <c r="F94" s="4" t="s">
        <v>223</v>
      </c>
      <c r="G94" s="69">
        <v>1</v>
      </c>
    </row>
    <row r="95" spans="1:7" x14ac:dyDescent="0.25">
      <c r="A95" s="4">
        <v>191</v>
      </c>
      <c r="B95" s="4">
        <v>822</v>
      </c>
      <c r="C95" s="66">
        <v>1.2</v>
      </c>
      <c r="D95" s="66">
        <v>4.3</v>
      </c>
      <c r="E95" s="4" t="s">
        <v>8</v>
      </c>
      <c r="F95" s="4"/>
      <c r="G95" s="69"/>
    </row>
    <row r="96" spans="1:7" x14ac:dyDescent="0.25">
      <c r="A96" s="4">
        <v>192</v>
      </c>
      <c r="B96" s="4">
        <v>463</v>
      </c>
      <c r="C96" s="66">
        <v>1.3</v>
      </c>
      <c r="D96" s="66">
        <v>4.5</v>
      </c>
      <c r="E96" s="4" t="s">
        <v>8</v>
      </c>
      <c r="F96" s="4"/>
      <c r="G96" s="69"/>
    </row>
    <row r="97" spans="1:7" x14ac:dyDescent="0.25">
      <c r="A97" s="4">
        <v>193</v>
      </c>
      <c r="B97" s="4">
        <v>433</v>
      </c>
      <c r="C97" s="66">
        <v>1.4</v>
      </c>
      <c r="D97" s="66">
        <v>4.5</v>
      </c>
      <c r="E97" s="4" t="s">
        <v>9</v>
      </c>
      <c r="F97" s="4"/>
      <c r="G97" s="69"/>
    </row>
    <row r="98" spans="1:7" x14ac:dyDescent="0.25">
      <c r="A98" s="4">
        <v>194</v>
      </c>
      <c r="B98" s="4">
        <v>433</v>
      </c>
      <c r="C98" s="66">
        <v>1.3</v>
      </c>
      <c r="D98" s="66">
        <v>4</v>
      </c>
      <c r="E98" s="4" t="s">
        <v>9</v>
      </c>
      <c r="F98" s="4"/>
      <c r="G98" s="69"/>
    </row>
    <row r="99" spans="1:7" ht="25.5" x14ac:dyDescent="0.25">
      <c r="A99" s="4">
        <v>195</v>
      </c>
      <c r="B99" s="4">
        <v>193</v>
      </c>
      <c r="C99" s="66">
        <v>0.4</v>
      </c>
      <c r="D99" s="66">
        <v>1</v>
      </c>
      <c r="E99" s="4" t="s">
        <v>12</v>
      </c>
      <c r="F99" s="4" t="s">
        <v>212</v>
      </c>
      <c r="G99" s="69"/>
    </row>
    <row r="100" spans="1:7" x14ac:dyDescent="0.25">
      <c r="A100" s="4">
        <v>196</v>
      </c>
      <c r="B100" s="4">
        <v>671</v>
      </c>
      <c r="C100" s="66">
        <v>1.4</v>
      </c>
      <c r="D100" s="66">
        <v>4</v>
      </c>
      <c r="E100" s="4" t="s">
        <v>9</v>
      </c>
      <c r="F100" s="4"/>
      <c r="G100" s="69"/>
    </row>
    <row r="101" spans="1:7" x14ac:dyDescent="0.25">
      <c r="A101" s="4">
        <v>197</v>
      </c>
      <c r="B101" s="4">
        <v>348</v>
      </c>
      <c r="C101" s="66">
        <v>0.8</v>
      </c>
      <c r="D101" s="66">
        <v>2.8</v>
      </c>
      <c r="E101" s="4" t="s">
        <v>9</v>
      </c>
      <c r="F101" s="4"/>
      <c r="G101" s="69"/>
    </row>
    <row r="102" spans="1:7" x14ac:dyDescent="0.25">
      <c r="A102" s="4">
        <v>198</v>
      </c>
      <c r="B102" s="4">
        <v>400</v>
      </c>
      <c r="C102" s="66">
        <v>1</v>
      </c>
      <c r="D102" s="66">
        <v>4</v>
      </c>
      <c r="E102" s="4" t="s">
        <v>9</v>
      </c>
      <c r="F102" s="4"/>
      <c r="G102" s="69"/>
    </row>
    <row r="103" spans="1:7" ht="25.5" x14ac:dyDescent="0.25">
      <c r="A103" s="4">
        <v>199</v>
      </c>
      <c r="B103" s="4">
        <v>180</v>
      </c>
      <c r="C103" s="66">
        <v>0.2</v>
      </c>
      <c r="D103" s="66">
        <v>1</v>
      </c>
      <c r="E103" s="4" t="s">
        <v>12</v>
      </c>
      <c r="F103" s="4" t="s">
        <v>212</v>
      </c>
      <c r="G103" s="69"/>
    </row>
    <row r="104" spans="1:7" x14ac:dyDescent="0.25">
      <c r="A104" s="4">
        <v>200</v>
      </c>
      <c r="B104" s="4">
        <v>454</v>
      </c>
      <c r="C104" s="66">
        <v>1.2</v>
      </c>
      <c r="D104" s="66">
        <v>4</v>
      </c>
      <c r="E104" s="4" t="s">
        <v>9</v>
      </c>
      <c r="F104" s="4"/>
      <c r="G104" s="69"/>
    </row>
    <row r="105" spans="1:7" ht="25.5" x14ac:dyDescent="0.25">
      <c r="A105" s="4">
        <v>201</v>
      </c>
      <c r="B105" s="4">
        <v>155</v>
      </c>
      <c r="C105" s="66">
        <v>0.3</v>
      </c>
      <c r="D105" s="66">
        <v>1</v>
      </c>
      <c r="E105" s="4" t="s">
        <v>12</v>
      </c>
      <c r="F105" s="4" t="s">
        <v>212</v>
      </c>
      <c r="G105" s="69"/>
    </row>
    <row r="106" spans="1:7" ht="25.5" x14ac:dyDescent="0.25">
      <c r="A106" s="4">
        <v>202</v>
      </c>
      <c r="B106" s="4">
        <v>163</v>
      </c>
      <c r="C106" s="66">
        <v>0.2</v>
      </c>
      <c r="D106" s="66">
        <v>1</v>
      </c>
      <c r="E106" s="4" t="s">
        <v>12</v>
      </c>
      <c r="F106" s="4" t="s">
        <v>212</v>
      </c>
      <c r="G106" s="69"/>
    </row>
    <row r="107" spans="1:7" ht="25.5" x14ac:dyDescent="0.25">
      <c r="A107" s="4">
        <v>203</v>
      </c>
      <c r="B107" s="4">
        <v>144</v>
      </c>
      <c r="C107" s="66">
        <v>0.2</v>
      </c>
      <c r="D107" s="66">
        <v>1</v>
      </c>
      <c r="E107" s="4" t="s">
        <v>12</v>
      </c>
      <c r="F107" s="4" t="s">
        <v>212</v>
      </c>
      <c r="G107" s="69"/>
    </row>
    <row r="108" spans="1:7" ht="25.5" x14ac:dyDescent="0.25">
      <c r="A108" s="4">
        <v>204</v>
      </c>
      <c r="B108" s="4">
        <v>168</v>
      </c>
      <c r="C108" s="66">
        <v>0.2</v>
      </c>
      <c r="D108" s="66">
        <v>1</v>
      </c>
      <c r="E108" s="4" t="s">
        <v>12</v>
      </c>
      <c r="F108" s="4" t="s">
        <v>212</v>
      </c>
      <c r="G108" s="69"/>
    </row>
    <row r="109" spans="1:7" x14ac:dyDescent="0.25">
      <c r="A109" s="4">
        <v>205</v>
      </c>
      <c r="B109" s="4">
        <v>518</v>
      </c>
      <c r="C109" s="66">
        <v>1.4</v>
      </c>
      <c r="D109" s="66">
        <v>4.2</v>
      </c>
      <c r="E109" s="4" t="s">
        <v>9</v>
      </c>
      <c r="F109" s="4"/>
      <c r="G109" s="69"/>
    </row>
    <row r="110" spans="1:7" ht="25.5" x14ac:dyDescent="0.25">
      <c r="A110" s="4">
        <v>206</v>
      </c>
      <c r="B110" s="4">
        <v>127</v>
      </c>
      <c r="C110" s="66">
        <v>0.2</v>
      </c>
      <c r="D110" s="66">
        <v>1</v>
      </c>
      <c r="E110" s="4" t="s">
        <v>12</v>
      </c>
      <c r="F110" s="4" t="s">
        <v>212</v>
      </c>
      <c r="G110" s="69"/>
    </row>
    <row r="111" spans="1:7" ht="25.5" x14ac:dyDescent="0.25">
      <c r="A111" s="4">
        <v>207</v>
      </c>
      <c r="B111" s="4">
        <v>126</v>
      </c>
      <c r="C111" s="66">
        <v>0.2</v>
      </c>
      <c r="D111" s="66">
        <v>1</v>
      </c>
      <c r="E111" s="4" t="s">
        <v>12</v>
      </c>
      <c r="F111" s="4" t="s">
        <v>212</v>
      </c>
      <c r="G111" s="69"/>
    </row>
    <row r="112" spans="1:7" ht="25.5" x14ac:dyDescent="0.25">
      <c r="A112" s="4">
        <v>208</v>
      </c>
      <c r="B112" s="4">
        <v>114</v>
      </c>
      <c r="C112" s="66">
        <v>0.2</v>
      </c>
      <c r="D112" s="66">
        <v>1</v>
      </c>
      <c r="E112" s="4" t="s">
        <v>12</v>
      </c>
      <c r="F112" s="4" t="s">
        <v>212</v>
      </c>
      <c r="G112" s="69"/>
    </row>
    <row r="113" spans="1:7" x14ac:dyDescent="0.25">
      <c r="A113" s="4">
        <v>209</v>
      </c>
      <c r="B113" s="4">
        <v>564</v>
      </c>
      <c r="C113" s="66">
        <v>1.5</v>
      </c>
      <c r="D113" s="66">
        <v>4.2</v>
      </c>
      <c r="E113" s="4" t="s">
        <v>9</v>
      </c>
      <c r="F113" s="4"/>
      <c r="G113" s="69"/>
    </row>
    <row r="114" spans="1:7" ht="25.5" x14ac:dyDescent="0.25">
      <c r="A114" s="4">
        <v>210</v>
      </c>
      <c r="B114" s="4">
        <v>119</v>
      </c>
      <c r="C114" s="66">
        <v>0.3</v>
      </c>
      <c r="D114" s="66">
        <v>1</v>
      </c>
      <c r="E114" s="4" t="s">
        <v>12</v>
      </c>
      <c r="F114" s="4" t="s">
        <v>212</v>
      </c>
      <c r="G114" s="69"/>
    </row>
    <row r="115" spans="1:7" x14ac:dyDescent="0.25">
      <c r="A115" s="4">
        <v>211</v>
      </c>
      <c r="B115" s="4">
        <v>461</v>
      </c>
      <c r="C115" s="66">
        <v>0.9</v>
      </c>
      <c r="D115" s="66">
        <v>2.5</v>
      </c>
      <c r="E115" s="4" t="s">
        <v>9</v>
      </c>
      <c r="F115" s="4"/>
      <c r="G115" s="69"/>
    </row>
    <row r="116" spans="1:7" ht="25.5" x14ac:dyDescent="0.25">
      <c r="A116" s="4">
        <v>212</v>
      </c>
      <c r="B116" s="4">
        <v>172</v>
      </c>
      <c r="C116" s="66">
        <v>0.4</v>
      </c>
      <c r="D116" s="66">
        <v>1</v>
      </c>
      <c r="E116" s="4" t="s">
        <v>12</v>
      </c>
      <c r="F116" s="4" t="s">
        <v>212</v>
      </c>
      <c r="G116" s="69"/>
    </row>
    <row r="117" spans="1:7" ht="25.5" x14ac:dyDescent="0.25">
      <c r="A117" s="4">
        <v>213</v>
      </c>
      <c r="B117" s="4">
        <v>82</v>
      </c>
      <c r="C117" s="66">
        <v>0.3</v>
      </c>
      <c r="D117" s="66">
        <v>1</v>
      </c>
      <c r="E117" s="4" t="s">
        <v>12</v>
      </c>
      <c r="F117" s="4" t="s">
        <v>212</v>
      </c>
      <c r="G117" s="69"/>
    </row>
    <row r="118" spans="1:7" ht="25.5" x14ac:dyDescent="0.25">
      <c r="A118" s="4">
        <v>214</v>
      </c>
      <c r="B118" s="4">
        <v>98</v>
      </c>
      <c r="C118" s="66">
        <v>0.3</v>
      </c>
      <c r="D118" s="66">
        <v>1</v>
      </c>
      <c r="E118" s="4" t="s">
        <v>12</v>
      </c>
      <c r="F118" s="4" t="s">
        <v>212</v>
      </c>
      <c r="G118" s="69"/>
    </row>
    <row r="119" spans="1:7" ht="25.5" x14ac:dyDescent="0.25">
      <c r="A119" s="4">
        <v>215</v>
      </c>
      <c r="B119" s="4">
        <v>119</v>
      </c>
      <c r="C119" s="66">
        <v>0.2</v>
      </c>
      <c r="D119" s="66">
        <v>1</v>
      </c>
      <c r="E119" s="4" t="s">
        <v>12</v>
      </c>
      <c r="F119" s="4" t="s">
        <v>212</v>
      </c>
      <c r="G119" s="69"/>
    </row>
    <row r="120" spans="1:7" ht="25.5" x14ac:dyDescent="0.25">
      <c r="A120" s="4">
        <v>216</v>
      </c>
      <c r="B120" s="4">
        <v>80</v>
      </c>
      <c r="C120" s="66">
        <v>0.3</v>
      </c>
      <c r="D120" s="66">
        <v>1</v>
      </c>
      <c r="E120" s="4" t="s">
        <v>12</v>
      </c>
      <c r="F120" s="4" t="s">
        <v>212</v>
      </c>
      <c r="G120" s="69"/>
    </row>
    <row r="121" spans="1:7" x14ac:dyDescent="0.25">
      <c r="A121" s="4">
        <v>217</v>
      </c>
      <c r="B121" s="4">
        <v>344</v>
      </c>
      <c r="C121" s="66">
        <v>1.5</v>
      </c>
      <c r="D121" s="66">
        <v>4.2</v>
      </c>
      <c r="E121" s="4" t="s">
        <v>8</v>
      </c>
      <c r="F121" s="4"/>
      <c r="G121" s="69"/>
    </row>
    <row r="122" spans="1:7" x14ac:dyDescent="0.25">
      <c r="A122" s="4">
        <v>218</v>
      </c>
      <c r="B122" s="4">
        <v>527</v>
      </c>
      <c r="C122" s="66">
        <v>1.3</v>
      </c>
      <c r="D122" s="66">
        <v>4</v>
      </c>
      <c r="E122" s="4" t="s">
        <v>9</v>
      </c>
      <c r="F122" s="4"/>
      <c r="G122" s="69"/>
    </row>
    <row r="123" spans="1:7" x14ac:dyDescent="0.25">
      <c r="A123" s="4">
        <v>219</v>
      </c>
      <c r="B123" s="4">
        <v>146</v>
      </c>
      <c r="C123" s="66">
        <v>1.2</v>
      </c>
      <c r="D123" s="66">
        <v>3.5</v>
      </c>
      <c r="E123" s="4" t="s">
        <v>9</v>
      </c>
      <c r="F123" s="4"/>
      <c r="G123" s="69"/>
    </row>
    <row r="124" spans="1:7" x14ac:dyDescent="0.25">
      <c r="A124" s="4">
        <v>220</v>
      </c>
      <c r="B124" s="4">
        <v>388</v>
      </c>
      <c r="C124" s="66">
        <v>1.4</v>
      </c>
      <c r="D124" s="66">
        <v>3</v>
      </c>
      <c r="E124" s="4" t="s">
        <v>9</v>
      </c>
      <c r="F124" s="4"/>
      <c r="G124" s="69"/>
    </row>
    <row r="125" spans="1:7" x14ac:dyDescent="0.25">
      <c r="A125" s="4">
        <v>221</v>
      </c>
      <c r="B125" s="4">
        <v>304</v>
      </c>
      <c r="C125" s="66">
        <v>1.4</v>
      </c>
      <c r="D125" s="66">
        <v>4.5</v>
      </c>
      <c r="E125" s="4" t="s">
        <v>9</v>
      </c>
      <c r="F125" s="4"/>
      <c r="G125" s="69"/>
    </row>
    <row r="126" spans="1:7" ht="25.5" x14ac:dyDescent="0.25">
      <c r="A126" s="4">
        <v>222</v>
      </c>
      <c r="B126" s="4">
        <v>111</v>
      </c>
      <c r="C126" s="66">
        <v>0.3</v>
      </c>
      <c r="D126" s="66">
        <v>1</v>
      </c>
      <c r="E126" s="4" t="s">
        <v>12</v>
      </c>
      <c r="F126" s="4" t="s">
        <v>212</v>
      </c>
      <c r="G126" s="69"/>
    </row>
    <row r="127" spans="1:7" x14ac:dyDescent="0.25">
      <c r="A127" s="4">
        <v>223</v>
      </c>
      <c r="B127" s="4">
        <v>472</v>
      </c>
      <c r="C127" s="66">
        <v>0.9</v>
      </c>
      <c r="D127" s="66">
        <v>3.5</v>
      </c>
      <c r="E127" s="4" t="s">
        <v>9</v>
      </c>
      <c r="F127" s="4"/>
      <c r="G127" s="69"/>
    </row>
    <row r="128" spans="1:7" x14ac:dyDescent="0.25">
      <c r="A128" s="4">
        <v>224</v>
      </c>
      <c r="B128" s="4">
        <v>671</v>
      </c>
      <c r="C128" s="66">
        <v>0.9</v>
      </c>
      <c r="D128" s="66">
        <v>3</v>
      </c>
      <c r="E128" s="4" t="s">
        <v>9</v>
      </c>
      <c r="F128" s="4"/>
      <c r="G128" s="69"/>
    </row>
    <row r="129" spans="1:7" x14ac:dyDescent="0.25">
      <c r="A129" s="4">
        <v>225</v>
      </c>
      <c r="B129" s="4">
        <v>444</v>
      </c>
      <c r="C129" s="66">
        <v>1.4</v>
      </c>
      <c r="D129" s="66">
        <v>3</v>
      </c>
      <c r="E129" s="4" t="s">
        <v>9</v>
      </c>
      <c r="F129" s="4"/>
      <c r="G129" s="69"/>
    </row>
    <row r="130" spans="1:7" x14ac:dyDescent="0.25">
      <c r="A130" s="4">
        <v>226</v>
      </c>
      <c r="B130" s="4">
        <v>348</v>
      </c>
      <c r="C130" s="66">
        <v>1.4</v>
      </c>
      <c r="D130" s="66">
        <v>4.5</v>
      </c>
      <c r="E130" s="4" t="s">
        <v>9</v>
      </c>
      <c r="F130" s="4"/>
      <c r="G130" s="69"/>
    </row>
    <row r="131" spans="1:7" x14ac:dyDescent="0.25">
      <c r="A131" s="4">
        <v>227</v>
      </c>
      <c r="B131" s="4">
        <v>444</v>
      </c>
      <c r="C131" s="66">
        <v>1.4</v>
      </c>
      <c r="D131" s="66">
        <v>3.8</v>
      </c>
      <c r="E131" s="4" t="s">
        <v>9</v>
      </c>
      <c r="F131" s="4"/>
      <c r="G131" s="69"/>
    </row>
    <row r="132" spans="1:7" x14ac:dyDescent="0.25">
      <c r="A132" s="4">
        <v>228</v>
      </c>
      <c r="B132" s="4">
        <v>422</v>
      </c>
      <c r="C132" s="66">
        <v>1.5</v>
      </c>
      <c r="D132" s="66">
        <v>4.5</v>
      </c>
      <c r="E132" s="4" t="s">
        <v>9</v>
      </c>
      <c r="F132" s="4"/>
      <c r="G132" s="69"/>
    </row>
    <row r="133" spans="1:7" ht="25.5" x14ac:dyDescent="0.25">
      <c r="A133" s="4">
        <v>229</v>
      </c>
      <c r="B133" s="4">
        <v>233</v>
      </c>
      <c r="C133" s="66">
        <v>0.4</v>
      </c>
      <c r="D133" s="66">
        <v>1.5</v>
      </c>
      <c r="E133" s="4" t="s">
        <v>12</v>
      </c>
      <c r="F133" s="4" t="s">
        <v>212</v>
      </c>
      <c r="G133" s="69"/>
    </row>
    <row r="134" spans="1:7" ht="25.5" x14ac:dyDescent="0.25">
      <c r="A134" s="4">
        <v>230</v>
      </c>
      <c r="B134" s="4">
        <v>120</v>
      </c>
      <c r="C134" s="66">
        <v>0.8</v>
      </c>
      <c r="D134" s="66">
        <v>2</v>
      </c>
      <c r="E134" s="4" t="s">
        <v>12</v>
      </c>
      <c r="F134" s="4" t="s">
        <v>212</v>
      </c>
      <c r="G134" s="69"/>
    </row>
    <row r="135" spans="1:7" ht="25.5" x14ac:dyDescent="0.25">
      <c r="A135" s="4">
        <v>231</v>
      </c>
      <c r="B135" s="4">
        <v>94</v>
      </c>
      <c r="C135" s="66">
        <v>1</v>
      </c>
      <c r="D135" s="66">
        <v>2</v>
      </c>
      <c r="E135" s="4" t="s">
        <v>12</v>
      </c>
      <c r="F135" s="4" t="s">
        <v>212</v>
      </c>
      <c r="G135" s="69"/>
    </row>
    <row r="136" spans="1:7" x14ac:dyDescent="0.25">
      <c r="A136" s="4">
        <v>232</v>
      </c>
      <c r="B136" s="4">
        <v>807</v>
      </c>
      <c r="C136" s="66">
        <v>1.3</v>
      </c>
      <c r="D136" s="66">
        <v>4</v>
      </c>
      <c r="E136" s="4" t="s">
        <v>9</v>
      </c>
      <c r="F136" s="4"/>
      <c r="G136" s="69"/>
    </row>
    <row r="137" spans="1:7" ht="25.5" x14ac:dyDescent="0.25">
      <c r="A137" s="4">
        <v>233</v>
      </c>
      <c r="B137" s="4">
        <v>230</v>
      </c>
      <c r="C137" s="66">
        <v>0.3</v>
      </c>
      <c r="D137" s="66">
        <v>0.8</v>
      </c>
      <c r="E137" s="4" t="s">
        <v>12</v>
      </c>
      <c r="F137" s="4" t="s">
        <v>212</v>
      </c>
      <c r="G137" s="69"/>
    </row>
    <row r="138" spans="1:7" x14ac:dyDescent="0.25">
      <c r="A138" s="4">
        <v>234</v>
      </c>
      <c r="B138" s="4">
        <v>214</v>
      </c>
      <c r="C138" s="66">
        <v>0.9</v>
      </c>
      <c r="D138" s="66">
        <v>3</v>
      </c>
      <c r="E138" s="4" t="s">
        <v>12</v>
      </c>
      <c r="F138" s="4" t="s">
        <v>228</v>
      </c>
      <c r="G138" s="69">
        <v>1</v>
      </c>
    </row>
    <row r="139" spans="1:7" x14ac:dyDescent="0.25">
      <c r="A139" s="4">
        <v>235</v>
      </c>
      <c r="B139" s="4">
        <v>49</v>
      </c>
      <c r="C139" s="66">
        <v>0.7</v>
      </c>
      <c r="D139" s="66">
        <v>1.8</v>
      </c>
      <c r="E139" s="4" t="s">
        <v>9</v>
      </c>
      <c r="F139" s="4"/>
      <c r="G139" s="69"/>
    </row>
    <row r="140" spans="1:7" x14ac:dyDescent="0.25">
      <c r="A140" s="4">
        <v>236</v>
      </c>
      <c r="B140" s="4">
        <v>81</v>
      </c>
      <c r="C140" s="66">
        <v>0.6</v>
      </c>
      <c r="D140" s="66">
        <v>1.5</v>
      </c>
      <c r="E140" s="4" t="s">
        <v>9</v>
      </c>
      <c r="F140" s="4"/>
      <c r="G140" s="69"/>
    </row>
    <row r="141" spans="1:7" x14ac:dyDescent="0.25">
      <c r="A141" s="4">
        <v>237</v>
      </c>
      <c r="B141" s="4">
        <v>354</v>
      </c>
      <c r="C141" s="66">
        <v>0.8</v>
      </c>
      <c r="D141" s="66">
        <v>3</v>
      </c>
      <c r="E141" s="4" t="s">
        <v>12</v>
      </c>
      <c r="F141" s="4"/>
      <c r="G141" s="69"/>
    </row>
    <row r="142" spans="1:7" ht="25.5" x14ac:dyDescent="0.25">
      <c r="A142" s="4">
        <v>238</v>
      </c>
      <c r="B142" s="4">
        <v>34</v>
      </c>
      <c r="C142" s="66">
        <v>0.8</v>
      </c>
      <c r="D142" s="66">
        <v>2</v>
      </c>
      <c r="E142" s="4" t="s">
        <v>12</v>
      </c>
      <c r="F142" s="4" t="s">
        <v>212</v>
      </c>
      <c r="G142" s="69"/>
    </row>
    <row r="143" spans="1:7" x14ac:dyDescent="0.25">
      <c r="A143" s="4">
        <v>239</v>
      </c>
      <c r="B143" s="4">
        <v>453</v>
      </c>
      <c r="C143" s="66">
        <v>1.3</v>
      </c>
      <c r="D143" s="66">
        <v>4.5</v>
      </c>
      <c r="E143" s="4" t="s">
        <v>8</v>
      </c>
      <c r="F143" s="4"/>
      <c r="G143" s="69"/>
    </row>
    <row r="144" spans="1:7" x14ac:dyDescent="0.25">
      <c r="A144" s="4">
        <v>240</v>
      </c>
      <c r="B144" s="4">
        <v>468</v>
      </c>
      <c r="C144" s="66">
        <v>1.3</v>
      </c>
      <c r="D144" s="66">
        <v>5.5</v>
      </c>
      <c r="E144" s="4" t="s">
        <v>8</v>
      </c>
      <c r="F144" s="4"/>
      <c r="G144" s="69"/>
    </row>
    <row r="145" spans="1:8" x14ac:dyDescent="0.25">
      <c r="A145" s="4">
        <v>241</v>
      </c>
      <c r="B145" s="4">
        <v>322</v>
      </c>
      <c r="C145" s="66">
        <v>1</v>
      </c>
      <c r="D145" s="66">
        <v>5</v>
      </c>
      <c r="E145" s="4" t="s">
        <v>8</v>
      </c>
      <c r="F145" s="4"/>
      <c r="G145" s="69"/>
    </row>
    <row r="146" spans="1:8" x14ac:dyDescent="0.25">
      <c r="A146" s="4">
        <v>242</v>
      </c>
      <c r="B146" s="4">
        <v>185</v>
      </c>
      <c r="C146" s="66">
        <v>1.2</v>
      </c>
      <c r="D146" s="66">
        <v>4</v>
      </c>
      <c r="E146" s="4" t="s">
        <v>9</v>
      </c>
      <c r="F146" s="4"/>
      <c r="G146" s="69"/>
    </row>
    <row r="147" spans="1:8" x14ac:dyDescent="0.25">
      <c r="A147" s="4">
        <v>243</v>
      </c>
      <c r="B147" s="4">
        <v>113</v>
      </c>
      <c r="C147" s="66">
        <v>1.2</v>
      </c>
      <c r="D147" s="66">
        <v>2.5</v>
      </c>
      <c r="E147" s="4" t="s">
        <v>12</v>
      </c>
      <c r="F147" s="4"/>
      <c r="G147" s="69"/>
    </row>
    <row r="148" spans="1:8" x14ac:dyDescent="0.25">
      <c r="A148" s="4">
        <v>244</v>
      </c>
      <c r="B148" s="4">
        <v>284</v>
      </c>
      <c r="C148" s="66">
        <v>1.6</v>
      </c>
      <c r="D148" s="66">
        <v>4.5</v>
      </c>
      <c r="E148" s="4" t="s">
        <v>8</v>
      </c>
      <c r="F148" s="4"/>
      <c r="G148" s="69"/>
    </row>
    <row r="149" spans="1:8" x14ac:dyDescent="0.25">
      <c r="A149" s="4">
        <v>245</v>
      </c>
      <c r="B149" s="4">
        <v>91</v>
      </c>
      <c r="C149" s="66">
        <v>1.2</v>
      </c>
      <c r="D149" s="66">
        <v>3</v>
      </c>
      <c r="E149" s="4" t="s">
        <v>12</v>
      </c>
      <c r="F149" s="4"/>
      <c r="G149" s="69"/>
    </row>
    <row r="150" spans="1:8" x14ac:dyDescent="0.25">
      <c r="A150" s="4">
        <v>246</v>
      </c>
      <c r="B150" s="4">
        <v>453</v>
      </c>
      <c r="C150" s="66">
        <v>1.5</v>
      </c>
      <c r="D150" s="66">
        <v>4.5</v>
      </c>
      <c r="E150" s="4" t="s">
        <v>9</v>
      </c>
      <c r="F150" s="4"/>
      <c r="G150" s="69"/>
    </row>
    <row r="151" spans="1:8" x14ac:dyDescent="0.25">
      <c r="A151" s="4">
        <v>247</v>
      </c>
      <c r="B151" s="4">
        <v>321</v>
      </c>
      <c r="C151" s="66">
        <v>1.2</v>
      </c>
      <c r="D151" s="66">
        <v>2.5</v>
      </c>
      <c r="E151" s="4" t="s">
        <v>12</v>
      </c>
      <c r="F151" s="4"/>
      <c r="G151" s="69"/>
    </row>
    <row r="152" spans="1:8" x14ac:dyDescent="0.25">
      <c r="A152" s="4">
        <v>248</v>
      </c>
      <c r="B152" s="4">
        <v>266</v>
      </c>
      <c r="C152" s="66">
        <v>0.8</v>
      </c>
      <c r="D152" s="66">
        <v>2</v>
      </c>
      <c r="E152" s="4" t="s">
        <v>12</v>
      </c>
      <c r="F152" s="4"/>
      <c r="G152" s="69"/>
    </row>
    <row r="153" spans="1:8" x14ac:dyDescent="0.25">
      <c r="A153" s="4">
        <v>249</v>
      </c>
      <c r="B153" s="4">
        <v>261</v>
      </c>
      <c r="C153" s="66">
        <v>1.2</v>
      </c>
      <c r="D153" s="66">
        <v>4</v>
      </c>
      <c r="E153" s="4" t="s">
        <v>8</v>
      </c>
      <c r="F153" s="4"/>
      <c r="G153" s="69"/>
    </row>
    <row r="154" spans="1:8" x14ac:dyDescent="0.25">
      <c r="A154" s="4">
        <v>250</v>
      </c>
      <c r="B154" s="4">
        <v>81</v>
      </c>
      <c r="C154" s="66">
        <v>1.1000000000000001</v>
      </c>
      <c r="D154" s="66">
        <v>3.5</v>
      </c>
      <c r="E154" s="4" t="s">
        <v>8</v>
      </c>
      <c r="F154" s="4"/>
      <c r="G154" s="69"/>
    </row>
    <row r="155" spans="1:8" x14ac:dyDescent="0.25">
      <c r="A155" s="4"/>
      <c r="B155" s="4"/>
      <c r="C155" s="66"/>
      <c r="D155" s="66"/>
      <c r="E155" s="4"/>
      <c r="F155" s="4"/>
      <c r="G155" s="69"/>
    </row>
    <row r="156" spans="1:8" x14ac:dyDescent="0.25">
      <c r="A156" s="52" t="s">
        <v>47</v>
      </c>
      <c r="B156" s="52">
        <f>SUM(B3:B155)</f>
        <v>55803</v>
      </c>
      <c r="C156" s="13"/>
      <c r="D156" s="13"/>
      <c r="E156" s="13"/>
      <c r="F156" s="13"/>
      <c r="G156" s="13"/>
    </row>
    <row r="157" spans="1:8" x14ac:dyDescent="0.25">
      <c r="A157" s="5" t="s">
        <v>7</v>
      </c>
    </row>
    <row r="158" spans="1:8" x14ac:dyDescent="0.25">
      <c r="A158" s="29" t="s">
        <v>8</v>
      </c>
      <c r="B158" s="5" t="s">
        <v>11</v>
      </c>
      <c r="H158" s="19"/>
    </row>
    <row r="159" spans="1:8" x14ac:dyDescent="0.25">
      <c r="A159" s="30" t="s">
        <v>9</v>
      </c>
      <c r="B159" s="5" t="s">
        <v>10</v>
      </c>
      <c r="H159" s="19"/>
    </row>
    <row r="160" spans="1:8" x14ac:dyDescent="0.25">
      <c r="A160" s="28" t="s">
        <v>12</v>
      </c>
      <c r="B160" s="5" t="s">
        <v>13</v>
      </c>
      <c r="H160" s="19"/>
    </row>
  </sheetData>
  <phoneticPr fontId="1"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AF61F-2CEC-45CD-9D0F-4EF1B7237B89}">
  <dimension ref="A1:G161"/>
  <sheetViews>
    <sheetView workbookViewId="0">
      <pane ySplit="3" topLeftCell="A4" activePane="bottomLeft" state="frozen"/>
      <selection pane="bottomLeft" activeCell="H7" sqref="H7"/>
    </sheetView>
  </sheetViews>
  <sheetFormatPr defaultRowHeight="12.75" x14ac:dyDescent="0.2"/>
  <cols>
    <col min="1" max="3" width="9.140625" style="8"/>
    <col min="4" max="4" width="10.5703125" style="8" customWidth="1"/>
    <col min="5" max="5" width="9.140625" style="8"/>
    <col min="6" max="6" width="21.28515625" style="12" customWidth="1"/>
    <col min="7" max="16384" width="9.140625" style="8"/>
  </cols>
  <sheetData>
    <row r="1" spans="1:7" ht="15.75" x14ac:dyDescent="0.2">
      <c r="A1" s="1" t="s">
        <v>14</v>
      </c>
      <c r="B1" s="9"/>
      <c r="C1" s="9"/>
      <c r="D1" s="9"/>
      <c r="E1" s="9"/>
    </row>
    <row r="2" spans="1:7" ht="13.5" customHeight="1" x14ac:dyDescent="0.2">
      <c r="A2" s="120" t="s">
        <v>15</v>
      </c>
      <c r="B2" s="121" t="s">
        <v>16</v>
      </c>
      <c r="C2" s="121"/>
      <c r="D2" s="122" t="s">
        <v>38</v>
      </c>
      <c r="E2" s="122" t="s">
        <v>83</v>
      </c>
      <c r="F2" s="120" t="s">
        <v>6</v>
      </c>
    </row>
    <row r="3" spans="1:7" x14ac:dyDescent="0.2">
      <c r="A3" s="120"/>
      <c r="B3" s="7" t="s">
        <v>18</v>
      </c>
      <c r="C3" s="7" t="s">
        <v>17</v>
      </c>
      <c r="D3" s="123"/>
      <c r="E3" s="123"/>
      <c r="F3" s="120"/>
    </row>
    <row r="4" spans="1:7" x14ac:dyDescent="0.2">
      <c r="A4" s="4">
        <f>'Tab 1.Kraavide param.'!A3</f>
        <v>101</v>
      </c>
      <c r="B4" s="4">
        <v>62</v>
      </c>
      <c r="C4" s="4">
        <v>336</v>
      </c>
      <c r="D4" s="66">
        <v>1</v>
      </c>
      <c r="E4" s="66">
        <v>4.5</v>
      </c>
      <c r="F4" s="18"/>
      <c r="G4" s="27"/>
    </row>
    <row r="5" spans="1:7" x14ac:dyDescent="0.2">
      <c r="A5" s="4">
        <f>'Tab 1.Kraavide param.'!A4</f>
        <v>102</v>
      </c>
      <c r="B5" s="4"/>
      <c r="C5" s="4">
        <v>436</v>
      </c>
      <c r="D5" s="66">
        <v>0.4</v>
      </c>
      <c r="E5" s="66">
        <v>5</v>
      </c>
      <c r="F5" s="18"/>
      <c r="G5" s="14"/>
    </row>
    <row r="6" spans="1:7" x14ac:dyDescent="0.2">
      <c r="A6" s="4">
        <f>'Tab 1.Kraavide param.'!A5</f>
        <v>103</v>
      </c>
      <c r="B6" s="4"/>
      <c r="C6" s="4"/>
      <c r="D6" s="66"/>
      <c r="E6" s="66"/>
      <c r="F6" s="18" t="s">
        <v>172</v>
      </c>
      <c r="G6" s="14"/>
    </row>
    <row r="7" spans="1:7" x14ac:dyDescent="0.2">
      <c r="A7" s="4">
        <f>'Tab 1.Kraavide param.'!A6</f>
        <v>104</v>
      </c>
      <c r="B7" s="4">
        <v>403</v>
      </c>
      <c r="C7" s="4">
        <f>401+276</f>
        <v>677</v>
      </c>
      <c r="D7" s="66">
        <v>0.2</v>
      </c>
      <c r="E7" s="66">
        <v>2</v>
      </c>
      <c r="F7" s="18"/>
      <c r="G7" s="14"/>
    </row>
    <row r="8" spans="1:7" x14ac:dyDescent="0.2">
      <c r="A8" s="114">
        <v>105</v>
      </c>
      <c r="B8" s="114"/>
      <c r="C8" s="114">
        <v>184</v>
      </c>
      <c r="D8" s="114">
        <v>0.8</v>
      </c>
      <c r="E8" s="114">
        <v>5.5</v>
      </c>
      <c r="F8" s="116"/>
      <c r="G8" s="14"/>
    </row>
    <row r="9" spans="1:7" x14ac:dyDescent="0.2">
      <c r="A9" s="112">
        <f>'Tab 1.Kraavide param.'!A8</f>
        <v>106</v>
      </c>
      <c r="B9" s="112"/>
      <c r="C9" s="112">
        <v>268</v>
      </c>
      <c r="D9" s="113">
        <v>0.5</v>
      </c>
      <c r="E9" s="113">
        <v>5.3</v>
      </c>
      <c r="F9" s="18"/>
      <c r="G9" s="14"/>
    </row>
    <row r="10" spans="1:7" x14ac:dyDescent="0.2">
      <c r="A10" s="4">
        <f>'Tab 1.Kraavide param.'!A9</f>
        <v>107</v>
      </c>
      <c r="B10" s="4"/>
      <c r="C10" s="4"/>
      <c r="D10" s="66"/>
      <c r="E10" s="66"/>
      <c r="F10" s="18" t="s">
        <v>172</v>
      </c>
      <c r="G10" s="14"/>
    </row>
    <row r="11" spans="1:7" x14ac:dyDescent="0.2">
      <c r="A11" s="4">
        <f>'Tab 1.Kraavide param.'!A10</f>
        <v>108</v>
      </c>
      <c r="B11" s="4">
        <v>321</v>
      </c>
      <c r="C11" s="4"/>
      <c r="D11" s="66">
        <v>0.3</v>
      </c>
      <c r="E11" s="66">
        <v>4.3</v>
      </c>
      <c r="F11" s="18"/>
    </row>
    <row r="12" spans="1:7" x14ac:dyDescent="0.2">
      <c r="A12" s="4">
        <f>'Tab 1.Kraavide param.'!A11</f>
        <v>109</v>
      </c>
      <c r="B12" s="4"/>
      <c r="C12" s="4">
        <v>532</v>
      </c>
      <c r="D12" s="66">
        <v>0.4</v>
      </c>
      <c r="E12" s="66">
        <v>6.8</v>
      </c>
      <c r="F12" s="18"/>
    </row>
    <row r="13" spans="1:7" x14ac:dyDescent="0.2">
      <c r="A13" s="4">
        <f>'Tab 1.Kraavide param.'!A12</f>
        <v>110</v>
      </c>
      <c r="B13" s="4"/>
      <c r="C13" s="4">
        <v>669</v>
      </c>
      <c r="D13" s="66">
        <v>0.4</v>
      </c>
      <c r="E13" s="66">
        <v>6</v>
      </c>
      <c r="F13" s="18"/>
    </row>
    <row r="14" spans="1:7" x14ac:dyDescent="0.2">
      <c r="A14" s="4">
        <f>'Tab 1.Kraavide param.'!A13</f>
        <v>111</v>
      </c>
      <c r="B14" s="4"/>
      <c r="C14" s="4">
        <v>66</v>
      </c>
      <c r="D14" s="66">
        <v>0.3</v>
      </c>
      <c r="E14" s="66">
        <v>4.5</v>
      </c>
      <c r="F14" s="18"/>
    </row>
    <row r="15" spans="1:7" x14ac:dyDescent="0.2">
      <c r="A15" s="4">
        <f>'Tab 1.Kraavide param.'!A14</f>
        <v>112</v>
      </c>
      <c r="B15" s="4">
        <v>255</v>
      </c>
      <c r="C15" s="4">
        <v>64</v>
      </c>
      <c r="D15" s="66">
        <v>0.3</v>
      </c>
      <c r="E15" s="66">
        <v>5.8</v>
      </c>
      <c r="F15" s="18"/>
    </row>
    <row r="16" spans="1:7" x14ac:dyDescent="0.2">
      <c r="A16" s="4">
        <f>'Tab 1.Kraavide param.'!A15</f>
        <v>113</v>
      </c>
      <c r="B16" s="4">
        <v>194</v>
      </c>
      <c r="C16" s="4"/>
      <c r="D16" s="66">
        <v>0.3</v>
      </c>
      <c r="E16" s="66">
        <v>6</v>
      </c>
      <c r="F16" s="18"/>
    </row>
    <row r="17" spans="1:6" x14ac:dyDescent="0.2">
      <c r="A17" s="4">
        <f>'Tab 1.Kraavide param.'!A16</f>
        <v>114</v>
      </c>
      <c r="B17" s="4"/>
      <c r="C17" s="4">
        <v>858</v>
      </c>
      <c r="D17" s="66">
        <v>0.6</v>
      </c>
      <c r="E17" s="66">
        <v>5.5</v>
      </c>
      <c r="F17" s="18"/>
    </row>
    <row r="18" spans="1:6" x14ac:dyDescent="0.2">
      <c r="A18" s="4">
        <f>'Tab 1.Kraavide param.'!A17</f>
        <v>115</v>
      </c>
      <c r="B18" s="4"/>
      <c r="C18" s="4">
        <v>647</v>
      </c>
      <c r="D18" s="66">
        <v>0.3</v>
      </c>
      <c r="E18" s="66">
        <v>6</v>
      </c>
      <c r="F18" s="18"/>
    </row>
    <row r="19" spans="1:6" x14ac:dyDescent="0.2">
      <c r="A19" s="4">
        <f>'Tab 1.Kraavide param.'!A18</f>
        <v>116</v>
      </c>
      <c r="B19" s="4"/>
      <c r="C19" s="4"/>
      <c r="D19" s="66"/>
      <c r="E19" s="66"/>
      <c r="F19" s="18" t="s">
        <v>181</v>
      </c>
    </row>
    <row r="20" spans="1:6" x14ac:dyDescent="0.2">
      <c r="A20" s="4">
        <f>'Tab 1.Kraavide param.'!A19</f>
        <v>117</v>
      </c>
      <c r="B20" s="4"/>
      <c r="C20" s="4">
        <v>629</v>
      </c>
      <c r="D20" s="66">
        <v>0.6</v>
      </c>
      <c r="E20" s="66">
        <v>6.5</v>
      </c>
      <c r="F20" s="18"/>
    </row>
    <row r="21" spans="1:6" x14ac:dyDescent="0.2">
      <c r="A21" s="4">
        <f>'Tab 1.Kraavide param.'!A20</f>
        <v>118</v>
      </c>
      <c r="B21" s="4">
        <v>270</v>
      </c>
      <c r="C21" s="4"/>
      <c r="D21" s="66">
        <v>0.4</v>
      </c>
      <c r="E21" s="66">
        <v>7</v>
      </c>
      <c r="F21" s="18"/>
    </row>
    <row r="22" spans="1:6" x14ac:dyDescent="0.2">
      <c r="A22" s="4">
        <f>'Tab 1.Kraavide param.'!A21</f>
        <v>119</v>
      </c>
      <c r="B22" s="4"/>
      <c r="C22" s="4">
        <v>333</v>
      </c>
      <c r="D22" s="66">
        <v>0.6</v>
      </c>
      <c r="E22" s="66">
        <v>5.3</v>
      </c>
      <c r="F22" s="18"/>
    </row>
    <row r="23" spans="1:6" x14ac:dyDescent="0.2">
      <c r="A23" s="4">
        <f>'Tab 1.Kraavide param.'!A22</f>
        <v>120</v>
      </c>
      <c r="B23" s="4">
        <v>533</v>
      </c>
      <c r="C23" s="4"/>
      <c r="D23" s="66">
        <v>0.6</v>
      </c>
      <c r="E23" s="66">
        <v>5.2</v>
      </c>
      <c r="F23" s="18"/>
    </row>
    <row r="24" spans="1:6" x14ac:dyDescent="0.2">
      <c r="A24" s="4">
        <f>'Tab 1.Kraavide param.'!A23</f>
        <v>121</v>
      </c>
      <c r="B24" s="4">
        <v>260</v>
      </c>
      <c r="C24" s="4"/>
      <c r="D24" s="66">
        <v>0.3</v>
      </c>
      <c r="E24" s="66">
        <v>6</v>
      </c>
      <c r="F24" s="18"/>
    </row>
    <row r="25" spans="1:6" x14ac:dyDescent="0.2">
      <c r="A25" s="4">
        <f>'Tab 1.Kraavide param.'!A24</f>
        <v>122</v>
      </c>
      <c r="B25" s="4">
        <v>418</v>
      </c>
      <c r="C25" s="4"/>
      <c r="D25" s="66">
        <v>0.5</v>
      </c>
      <c r="E25" s="66">
        <v>5</v>
      </c>
      <c r="F25" s="18"/>
    </row>
    <row r="26" spans="1:6" x14ac:dyDescent="0.2">
      <c r="A26" s="4">
        <f>'Tab 1.Kraavide param.'!A25</f>
        <v>123</v>
      </c>
      <c r="B26" s="4"/>
      <c r="C26" s="4">
        <v>332</v>
      </c>
      <c r="D26" s="66">
        <v>0.5</v>
      </c>
      <c r="E26" s="66">
        <v>5.2</v>
      </c>
      <c r="F26" s="18"/>
    </row>
    <row r="27" spans="1:6" x14ac:dyDescent="0.2">
      <c r="A27" s="114">
        <v>124</v>
      </c>
      <c r="B27" s="114">
        <v>329</v>
      </c>
      <c r="C27" s="114">
        <v>769</v>
      </c>
      <c r="D27" s="114">
        <v>0.7</v>
      </c>
      <c r="E27" s="114">
        <v>5.5</v>
      </c>
      <c r="F27" s="116"/>
    </row>
    <row r="28" spans="1:6" x14ac:dyDescent="0.2">
      <c r="A28" s="112">
        <f>'Tab 1.Kraavide param.'!A27</f>
        <v>125</v>
      </c>
      <c r="B28" s="112">
        <v>206</v>
      </c>
      <c r="C28" s="112"/>
      <c r="D28" s="113">
        <v>0.6</v>
      </c>
      <c r="E28" s="113">
        <v>5.3</v>
      </c>
      <c r="F28" s="18"/>
    </row>
    <row r="29" spans="1:6" x14ac:dyDescent="0.2">
      <c r="A29" s="114">
        <v>126</v>
      </c>
      <c r="B29" s="114"/>
      <c r="C29" s="114">
        <v>201</v>
      </c>
      <c r="D29" s="114">
        <v>0.6</v>
      </c>
      <c r="E29" s="114">
        <v>5</v>
      </c>
      <c r="F29" s="116"/>
    </row>
    <row r="30" spans="1:6" x14ac:dyDescent="0.2">
      <c r="A30" s="112">
        <f>'Tab 1.Kraavide param.'!A29</f>
        <v>127</v>
      </c>
      <c r="B30" s="112"/>
      <c r="C30" s="112">
        <v>183</v>
      </c>
      <c r="D30" s="113">
        <v>0.6</v>
      </c>
      <c r="E30" s="113">
        <v>5</v>
      </c>
      <c r="F30" s="18"/>
    </row>
    <row r="31" spans="1:6" x14ac:dyDescent="0.2">
      <c r="A31" s="4">
        <f>'Tab 1.Kraavide param.'!A30</f>
        <v>128</v>
      </c>
      <c r="B31" s="4">
        <v>131</v>
      </c>
      <c r="C31" s="4"/>
      <c r="D31" s="66">
        <v>0.6</v>
      </c>
      <c r="E31" s="66">
        <v>5</v>
      </c>
      <c r="F31" s="18"/>
    </row>
    <row r="32" spans="1:6" x14ac:dyDescent="0.2">
      <c r="A32" s="4">
        <f>'Tab 1.Kraavide param.'!A31</f>
        <v>129</v>
      </c>
      <c r="B32" s="4"/>
      <c r="C32" s="4">
        <v>320</v>
      </c>
      <c r="D32" s="66">
        <v>0.5</v>
      </c>
      <c r="E32" s="66">
        <v>5</v>
      </c>
      <c r="F32" s="18"/>
    </row>
    <row r="33" spans="1:6" x14ac:dyDescent="0.2">
      <c r="A33" s="4">
        <f>'Tab 1.Kraavide param.'!A32</f>
        <v>130</v>
      </c>
      <c r="B33" s="4"/>
      <c r="C33" s="4">
        <v>509</v>
      </c>
      <c r="D33" s="66">
        <v>0.5</v>
      </c>
      <c r="E33" s="66">
        <v>5.8</v>
      </c>
      <c r="F33" s="18"/>
    </row>
    <row r="34" spans="1:6" x14ac:dyDescent="0.2">
      <c r="A34" s="4">
        <f>'Tab 1.Kraavide param.'!A33</f>
        <v>131</v>
      </c>
      <c r="B34" s="4">
        <v>461</v>
      </c>
      <c r="C34" s="4"/>
      <c r="D34" s="66">
        <v>0.7</v>
      </c>
      <c r="E34" s="66">
        <v>5.5</v>
      </c>
      <c r="F34" s="18"/>
    </row>
    <row r="35" spans="1:6" x14ac:dyDescent="0.2">
      <c r="A35" s="4">
        <f>'Tab 1.Kraavide param.'!A34</f>
        <v>132</v>
      </c>
      <c r="B35" s="4">
        <v>103</v>
      </c>
      <c r="C35" s="4">
        <v>190</v>
      </c>
      <c r="D35" s="66">
        <v>0.3</v>
      </c>
      <c r="E35" s="66">
        <v>1.8</v>
      </c>
      <c r="F35" s="18"/>
    </row>
    <row r="36" spans="1:6" x14ac:dyDescent="0.2">
      <c r="A36" s="114">
        <v>133</v>
      </c>
      <c r="B36" s="114">
        <v>479</v>
      </c>
      <c r="C36" s="114"/>
      <c r="D36" s="114">
        <v>0.8</v>
      </c>
      <c r="E36" s="114">
        <v>6</v>
      </c>
      <c r="F36" s="116"/>
    </row>
    <row r="37" spans="1:6" x14ac:dyDescent="0.2">
      <c r="A37" s="112">
        <f>'Tab 1.Kraavide param.'!A36</f>
        <v>134</v>
      </c>
      <c r="B37" s="112">
        <v>520</v>
      </c>
      <c r="C37" s="112"/>
      <c r="D37" s="113">
        <v>0.8</v>
      </c>
      <c r="E37" s="113">
        <v>5</v>
      </c>
      <c r="F37" s="18"/>
    </row>
    <row r="38" spans="1:6" x14ac:dyDescent="0.2">
      <c r="A38" s="4">
        <f>'Tab 1.Kraavide param.'!A37</f>
        <v>135</v>
      </c>
      <c r="B38" s="4"/>
      <c r="C38" s="4">
        <v>434</v>
      </c>
      <c r="D38" s="66">
        <v>0.9</v>
      </c>
      <c r="E38" s="66">
        <v>5</v>
      </c>
      <c r="F38" s="18"/>
    </row>
    <row r="39" spans="1:6" x14ac:dyDescent="0.2">
      <c r="A39" s="4">
        <f>'Tab 1.Kraavide param.'!A38</f>
        <v>136</v>
      </c>
      <c r="B39" s="4">
        <v>238</v>
      </c>
      <c r="C39" s="4"/>
      <c r="D39" s="66">
        <v>0.2</v>
      </c>
      <c r="E39" s="66">
        <v>2.5</v>
      </c>
      <c r="F39" s="18"/>
    </row>
    <row r="40" spans="1:6" x14ac:dyDescent="0.2">
      <c r="A40" s="4">
        <f>'Tab 1.Kraavide param.'!A39</f>
        <v>137</v>
      </c>
      <c r="B40" s="4"/>
      <c r="C40" s="4">
        <v>415</v>
      </c>
      <c r="D40" s="66">
        <v>0.7</v>
      </c>
      <c r="E40" s="66">
        <v>5.5</v>
      </c>
      <c r="F40" s="18"/>
    </row>
    <row r="41" spans="1:6" x14ac:dyDescent="0.2">
      <c r="A41" s="114">
        <v>138</v>
      </c>
      <c r="B41" s="114">
        <v>500</v>
      </c>
      <c r="C41" s="114">
        <v>231</v>
      </c>
      <c r="D41" s="114">
        <v>0.8</v>
      </c>
      <c r="E41" s="114">
        <v>4.5</v>
      </c>
      <c r="F41" s="116"/>
    </row>
    <row r="42" spans="1:6" x14ac:dyDescent="0.2">
      <c r="A42" s="112">
        <f>'Tab 1.Kraavide param.'!A41</f>
        <v>139</v>
      </c>
      <c r="B42" s="112">
        <v>109</v>
      </c>
      <c r="C42" s="112"/>
      <c r="D42" s="113">
        <v>0.6</v>
      </c>
      <c r="E42" s="113">
        <v>5</v>
      </c>
      <c r="F42" s="18"/>
    </row>
    <row r="43" spans="1:6" x14ac:dyDescent="0.2">
      <c r="A43" s="4">
        <f>'Tab 1.Kraavide param.'!A42</f>
        <v>140</v>
      </c>
      <c r="B43" s="4"/>
      <c r="C43" s="4">
        <v>152</v>
      </c>
      <c r="D43" s="66">
        <v>0.6</v>
      </c>
      <c r="E43" s="66">
        <v>6</v>
      </c>
      <c r="F43" s="18"/>
    </row>
    <row r="44" spans="1:6" x14ac:dyDescent="0.2">
      <c r="A44" s="4">
        <f>'Tab 1.Kraavide param.'!A43</f>
        <v>141</v>
      </c>
      <c r="B44" s="4"/>
      <c r="C44" s="4">
        <v>225</v>
      </c>
      <c r="D44" s="66">
        <v>0.5</v>
      </c>
      <c r="E44" s="66">
        <v>5</v>
      </c>
      <c r="F44" s="18"/>
    </row>
    <row r="45" spans="1:6" x14ac:dyDescent="0.2">
      <c r="A45" s="4">
        <f>'Tab 1.Kraavide param.'!A44</f>
        <v>142</v>
      </c>
      <c r="B45" s="4"/>
      <c r="C45" s="4">
        <v>457</v>
      </c>
      <c r="D45" s="66">
        <v>0.5</v>
      </c>
      <c r="E45" s="66">
        <v>4.8</v>
      </c>
      <c r="F45" s="18"/>
    </row>
    <row r="46" spans="1:6" x14ac:dyDescent="0.2">
      <c r="A46" s="4">
        <f>'Tab 1.Kraavide param.'!A45</f>
        <v>143</v>
      </c>
      <c r="B46" s="4">
        <v>220</v>
      </c>
      <c r="C46" s="4"/>
      <c r="D46" s="66">
        <v>0.3</v>
      </c>
      <c r="E46" s="66">
        <v>6</v>
      </c>
      <c r="F46" s="18"/>
    </row>
    <row r="47" spans="1:6" x14ac:dyDescent="0.2">
      <c r="A47" s="4">
        <f>'Tab 1.Kraavide param.'!A46</f>
        <v>144</v>
      </c>
      <c r="B47" s="4"/>
      <c r="C47" s="4">
        <v>378</v>
      </c>
      <c r="D47" s="66">
        <v>0.5</v>
      </c>
      <c r="E47" s="66">
        <v>6</v>
      </c>
      <c r="F47" s="18"/>
    </row>
    <row r="48" spans="1:6" x14ac:dyDescent="0.2">
      <c r="A48" s="4">
        <f>'Tab 1.Kraavide param.'!A47</f>
        <v>145</v>
      </c>
      <c r="B48" s="4">
        <v>253</v>
      </c>
      <c r="C48" s="4"/>
      <c r="D48" s="66">
        <v>0.3</v>
      </c>
      <c r="E48" s="66">
        <v>4.8</v>
      </c>
      <c r="F48" s="18"/>
    </row>
    <row r="49" spans="1:6" x14ac:dyDescent="0.2">
      <c r="A49" s="4">
        <f>'Tab 1.Kraavide param.'!A48</f>
        <v>146</v>
      </c>
      <c r="B49" s="4">
        <v>384</v>
      </c>
      <c r="C49" s="4">
        <v>138</v>
      </c>
      <c r="D49" s="66">
        <v>0.2</v>
      </c>
      <c r="E49" s="66">
        <v>4.5</v>
      </c>
      <c r="F49" s="18"/>
    </row>
    <row r="50" spans="1:6" x14ac:dyDescent="0.2">
      <c r="A50" s="4">
        <f>'Tab 1.Kraavide param.'!A49</f>
        <v>147</v>
      </c>
      <c r="B50" s="4">
        <v>336</v>
      </c>
      <c r="C50" s="4"/>
      <c r="D50" s="66">
        <v>0.3</v>
      </c>
      <c r="E50" s="66">
        <v>4.8</v>
      </c>
      <c r="F50" s="18"/>
    </row>
    <row r="51" spans="1:6" x14ac:dyDescent="0.2">
      <c r="A51" s="4">
        <f>'Tab 1.Kraavide param.'!A50</f>
        <v>148</v>
      </c>
      <c r="B51" s="4">
        <v>386</v>
      </c>
      <c r="C51" s="4"/>
      <c r="D51" s="66">
        <v>0.4</v>
      </c>
      <c r="E51" s="66">
        <v>5.8</v>
      </c>
      <c r="F51" s="18"/>
    </row>
    <row r="52" spans="1:6" x14ac:dyDescent="0.2">
      <c r="A52" s="4">
        <f>'Tab 1.Kraavide param.'!A51</f>
        <v>149</v>
      </c>
      <c r="B52" s="4">
        <v>292</v>
      </c>
      <c r="C52" s="4"/>
      <c r="D52" s="66">
        <v>0.3</v>
      </c>
      <c r="E52" s="66">
        <v>5.3</v>
      </c>
      <c r="F52" s="18"/>
    </row>
    <row r="53" spans="1:6" x14ac:dyDescent="0.2">
      <c r="A53" s="4">
        <f>'Tab 1.Kraavide param.'!A52</f>
        <v>150</v>
      </c>
      <c r="B53" s="4">
        <v>185</v>
      </c>
      <c r="C53" s="4"/>
      <c r="D53" s="66">
        <v>0.4</v>
      </c>
      <c r="E53" s="66">
        <v>5.2</v>
      </c>
      <c r="F53" s="18"/>
    </row>
    <row r="54" spans="1:6" x14ac:dyDescent="0.2">
      <c r="A54" s="114">
        <v>151</v>
      </c>
      <c r="B54" s="114">
        <v>289</v>
      </c>
      <c r="C54" s="114"/>
      <c r="D54" s="114">
        <v>0.5</v>
      </c>
      <c r="E54" s="115">
        <v>8</v>
      </c>
      <c r="F54" s="116"/>
    </row>
    <row r="55" spans="1:6" x14ac:dyDescent="0.2">
      <c r="A55" s="112">
        <f>'Tab 1.Kraavide param.'!A54</f>
        <v>152</v>
      </c>
      <c r="B55" s="112"/>
      <c r="C55" s="112">
        <v>359</v>
      </c>
      <c r="D55" s="113">
        <v>0.3</v>
      </c>
      <c r="E55" s="113">
        <v>5.5</v>
      </c>
      <c r="F55" s="18"/>
    </row>
    <row r="56" spans="1:6" x14ac:dyDescent="0.2">
      <c r="A56" s="114">
        <v>153</v>
      </c>
      <c r="B56" s="114"/>
      <c r="C56" s="114">
        <v>484</v>
      </c>
      <c r="D56" s="114">
        <v>0.5</v>
      </c>
      <c r="E56" s="114">
        <v>5.8</v>
      </c>
      <c r="F56" s="116"/>
    </row>
    <row r="57" spans="1:6" x14ac:dyDescent="0.2">
      <c r="A57" s="112">
        <f>'Tab 1.Kraavide param.'!A56</f>
        <v>154</v>
      </c>
      <c r="B57" s="112"/>
      <c r="C57" s="112"/>
      <c r="D57" s="113"/>
      <c r="E57" s="113"/>
      <c r="F57" s="18" t="s">
        <v>172</v>
      </c>
    </row>
    <row r="58" spans="1:6" x14ac:dyDescent="0.2">
      <c r="A58" s="4">
        <f>'Tab 1.Kraavide param.'!A57</f>
        <v>155</v>
      </c>
      <c r="B58" s="4"/>
      <c r="C58" s="4">
        <v>531</v>
      </c>
      <c r="D58" s="66">
        <v>0.3</v>
      </c>
      <c r="E58" s="66">
        <v>6</v>
      </c>
      <c r="F58" s="18"/>
    </row>
    <row r="59" spans="1:6" x14ac:dyDescent="0.2">
      <c r="A59" s="4">
        <f>'Tab 1.Kraavide param.'!A58</f>
        <v>156</v>
      </c>
      <c r="B59" s="4">
        <v>373</v>
      </c>
      <c r="C59" s="4"/>
      <c r="D59" s="66">
        <v>0.5</v>
      </c>
      <c r="E59" s="66">
        <v>5.8</v>
      </c>
      <c r="F59" s="18"/>
    </row>
    <row r="60" spans="1:6" x14ac:dyDescent="0.2">
      <c r="A60" s="4">
        <f>'Tab 1.Kraavide param.'!A59</f>
        <v>157</v>
      </c>
      <c r="B60" s="4">
        <v>321</v>
      </c>
      <c r="C60" s="4"/>
      <c r="D60" s="66">
        <v>0.5</v>
      </c>
      <c r="E60" s="66">
        <v>5.8</v>
      </c>
      <c r="F60" s="18"/>
    </row>
    <row r="61" spans="1:6" x14ac:dyDescent="0.2">
      <c r="A61" s="4">
        <f>'Tab 1.Kraavide param.'!A60</f>
        <v>158</v>
      </c>
      <c r="B61" s="4">
        <v>187</v>
      </c>
      <c r="C61" s="4"/>
      <c r="D61" s="66">
        <v>0.8</v>
      </c>
      <c r="E61" s="66">
        <v>5</v>
      </c>
      <c r="F61" s="18"/>
    </row>
    <row r="62" spans="1:6" x14ac:dyDescent="0.2">
      <c r="A62" s="4">
        <f>'Tab 1.Kraavide param.'!A61</f>
        <v>159</v>
      </c>
      <c r="B62" s="4">
        <v>184</v>
      </c>
      <c r="C62" s="4"/>
      <c r="D62" s="66">
        <v>0.5</v>
      </c>
      <c r="E62" s="66">
        <v>4.8</v>
      </c>
      <c r="F62" s="18"/>
    </row>
    <row r="63" spans="1:6" x14ac:dyDescent="0.2">
      <c r="A63" s="4">
        <f>'Tab 1.Kraavide param.'!A62</f>
        <v>160</v>
      </c>
      <c r="B63" s="4">
        <v>566</v>
      </c>
      <c r="C63" s="4"/>
      <c r="D63" s="66">
        <v>0.6</v>
      </c>
      <c r="E63" s="66">
        <v>4.2</v>
      </c>
      <c r="F63" s="18"/>
    </row>
    <row r="64" spans="1:6" x14ac:dyDescent="0.2">
      <c r="A64" s="4">
        <f>'Tab 1.Kraavide param.'!A63</f>
        <v>161</v>
      </c>
      <c r="B64" s="4">
        <v>281</v>
      </c>
      <c r="C64" s="4">
        <v>69</v>
      </c>
      <c r="D64" s="66">
        <v>0.8</v>
      </c>
      <c r="E64" s="66">
        <v>5</v>
      </c>
      <c r="F64" s="18"/>
    </row>
    <row r="65" spans="1:6" x14ac:dyDescent="0.2">
      <c r="A65" s="4">
        <f>'Tab 1.Kraavide param.'!A64</f>
        <v>162</v>
      </c>
      <c r="B65" s="4">
        <v>366</v>
      </c>
      <c r="C65" s="4"/>
      <c r="D65" s="66">
        <v>0.6</v>
      </c>
      <c r="E65" s="66">
        <v>5</v>
      </c>
      <c r="F65" s="18"/>
    </row>
    <row r="66" spans="1:6" x14ac:dyDescent="0.2">
      <c r="A66" s="4">
        <f>'Tab 1.Kraavide param.'!A65</f>
        <v>163</v>
      </c>
      <c r="B66" s="4"/>
      <c r="C66" s="4">
        <v>463</v>
      </c>
      <c r="D66" s="66">
        <v>0.3</v>
      </c>
      <c r="E66" s="66">
        <v>2</v>
      </c>
      <c r="F66" s="18"/>
    </row>
    <row r="67" spans="1:6" x14ac:dyDescent="0.2">
      <c r="A67" s="4">
        <f>'Tab 1.Kraavide param.'!A66</f>
        <v>164</v>
      </c>
      <c r="B67" s="4"/>
      <c r="C67" s="4">
        <v>176</v>
      </c>
      <c r="D67" s="66">
        <v>0.7</v>
      </c>
      <c r="E67" s="66">
        <v>5</v>
      </c>
      <c r="F67" s="18"/>
    </row>
    <row r="68" spans="1:6" x14ac:dyDescent="0.2">
      <c r="A68" s="4">
        <f>'Tab 1.Kraavide param.'!A67</f>
        <v>165</v>
      </c>
      <c r="B68" s="4"/>
      <c r="C68" s="4"/>
      <c r="D68" s="66"/>
      <c r="E68" s="66"/>
      <c r="F68" s="18" t="s">
        <v>172</v>
      </c>
    </row>
    <row r="69" spans="1:6" x14ac:dyDescent="0.2">
      <c r="A69" s="4">
        <f>'Tab 1.Kraavide param.'!A68</f>
        <v>166</v>
      </c>
      <c r="B69" s="4"/>
      <c r="C69" s="4"/>
      <c r="D69" s="66"/>
      <c r="E69" s="66"/>
      <c r="F69" s="18" t="s">
        <v>172</v>
      </c>
    </row>
    <row r="70" spans="1:6" x14ac:dyDescent="0.2">
      <c r="A70" s="4">
        <f>'Tab 1.Kraavide param.'!A69</f>
        <v>167</v>
      </c>
      <c r="B70" s="4">
        <v>641</v>
      </c>
      <c r="C70" s="4">
        <v>638</v>
      </c>
      <c r="D70" s="66">
        <v>0.3</v>
      </c>
      <c r="E70" s="66">
        <v>1.5</v>
      </c>
      <c r="F70" s="18"/>
    </row>
    <row r="71" spans="1:6" ht="25.5" x14ac:dyDescent="0.2">
      <c r="A71" s="4" t="str">
        <f>'Tab 1.Kraavide param.'!A70</f>
        <v>168 (Lindi oja)</v>
      </c>
      <c r="B71" s="4">
        <v>1431</v>
      </c>
      <c r="C71" s="4">
        <f>546+387</f>
        <v>933</v>
      </c>
      <c r="D71" s="66">
        <v>0.63700000000000001</v>
      </c>
      <c r="E71" s="66">
        <v>5</v>
      </c>
      <c r="F71" s="18" t="s">
        <v>307</v>
      </c>
    </row>
    <row r="72" spans="1:6" x14ac:dyDescent="0.2">
      <c r="A72" s="4">
        <f>'Tab 1.Kraavide param.'!A71</f>
        <v>169</v>
      </c>
      <c r="B72" s="4">
        <v>210</v>
      </c>
      <c r="C72" s="4"/>
      <c r="D72" s="66">
        <v>0.3</v>
      </c>
      <c r="E72" s="66">
        <v>1.5</v>
      </c>
      <c r="F72" s="18"/>
    </row>
    <row r="73" spans="1:6" x14ac:dyDescent="0.2">
      <c r="A73" s="4">
        <f>'Tab 1.Kraavide param.'!A72</f>
        <v>170</v>
      </c>
      <c r="B73" s="4"/>
      <c r="C73" s="4">
        <v>278</v>
      </c>
      <c r="D73" s="66">
        <v>0.8</v>
      </c>
      <c r="E73" s="66">
        <v>4.5</v>
      </c>
      <c r="F73" s="18"/>
    </row>
    <row r="74" spans="1:6" x14ac:dyDescent="0.2">
      <c r="A74" s="4">
        <f>'Tab 1.Kraavide param.'!A73</f>
        <v>171</v>
      </c>
      <c r="B74" s="4">
        <v>118</v>
      </c>
      <c r="C74" s="4"/>
      <c r="D74" s="66">
        <v>0.8</v>
      </c>
      <c r="E74" s="66">
        <v>4.5</v>
      </c>
      <c r="F74" s="18"/>
    </row>
    <row r="75" spans="1:6" x14ac:dyDescent="0.2">
      <c r="A75" s="4">
        <f>'Tab 1.Kraavide param.'!A74</f>
        <v>172</v>
      </c>
      <c r="B75" s="4">
        <v>579</v>
      </c>
      <c r="C75" s="4"/>
      <c r="D75" s="66">
        <v>0.8</v>
      </c>
      <c r="E75" s="66">
        <v>4.3</v>
      </c>
      <c r="F75" s="18"/>
    </row>
    <row r="76" spans="1:6" x14ac:dyDescent="0.2">
      <c r="A76" s="4">
        <f>'Tab 1.Kraavide param.'!A75</f>
        <v>173</v>
      </c>
      <c r="B76" s="4">
        <v>772</v>
      </c>
      <c r="C76" s="4"/>
      <c r="D76" s="66">
        <v>0.6</v>
      </c>
      <c r="E76" s="66">
        <v>5</v>
      </c>
      <c r="F76" s="18"/>
    </row>
    <row r="77" spans="1:6" x14ac:dyDescent="0.2">
      <c r="A77" s="4">
        <f>'Tab 1.Kraavide param.'!A76</f>
        <v>174</v>
      </c>
      <c r="B77" s="4"/>
      <c r="C77" s="4">
        <v>440</v>
      </c>
      <c r="D77" s="66">
        <v>0.4</v>
      </c>
      <c r="E77" s="66">
        <v>5</v>
      </c>
      <c r="F77" s="18"/>
    </row>
    <row r="78" spans="1:6" x14ac:dyDescent="0.2">
      <c r="A78" s="4">
        <f>'Tab 1.Kraavide param.'!A77</f>
        <v>175</v>
      </c>
      <c r="B78" s="4"/>
      <c r="C78" s="4">
        <v>441</v>
      </c>
      <c r="D78" s="66">
        <v>0.3</v>
      </c>
      <c r="E78" s="66">
        <v>5</v>
      </c>
      <c r="F78" s="18"/>
    </row>
    <row r="79" spans="1:6" x14ac:dyDescent="0.2">
      <c r="A79" s="4">
        <f>'Tab 1.Kraavide param.'!A78</f>
        <v>176</v>
      </c>
      <c r="B79" s="4"/>
      <c r="C79" s="4">
        <v>383</v>
      </c>
      <c r="D79" s="66">
        <v>0.3</v>
      </c>
      <c r="E79" s="66">
        <v>5</v>
      </c>
      <c r="F79" s="18"/>
    </row>
    <row r="80" spans="1:6" x14ac:dyDescent="0.2">
      <c r="A80" s="4">
        <f>'Tab 1.Kraavide param.'!A79</f>
        <v>177</v>
      </c>
      <c r="B80" s="4"/>
      <c r="C80" s="4">
        <v>389</v>
      </c>
      <c r="D80" s="66">
        <v>0.5</v>
      </c>
      <c r="E80" s="66">
        <v>5</v>
      </c>
      <c r="F80" s="18"/>
    </row>
    <row r="81" spans="1:6" x14ac:dyDescent="0.2">
      <c r="A81" s="114">
        <v>178</v>
      </c>
      <c r="B81" s="114"/>
      <c r="C81" s="114">
        <v>381</v>
      </c>
      <c r="D81" s="114">
        <v>0.4</v>
      </c>
      <c r="E81" s="114">
        <v>5.8</v>
      </c>
      <c r="F81" s="116"/>
    </row>
    <row r="82" spans="1:6" x14ac:dyDescent="0.2">
      <c r="A82" s="114">
        <v>179</v>
      </c>
      <c r="B82" s="114"/>
      <c r="C82" s="114">
        <v>621</v>
      </c>
      <c r="D82" s="114">
        <v>0.4</v>
      </c>
      <c r="E82" s="115">
        <v>6</v>
      </c>
      <c r="F82" s="116"/>
    </row>
    <row r="83" spans="1:6" x14ac:dyDescent="0.2">
      <c r="A83" s="112">
        <f>'Tab 1.Kraavide param.'!A82</f>
        <v>180</v>
      </c>
      <c r="B83" s="112"/>
      <c r="C83" s="112">
        <v>314</v>
      </c>
      <c r="D83" s="113">
        <v>0.3</v>
      </c>
      <c r="E83" s="113">
        <v>5.8</v>
      </c>
      <c r="F83" s="18"/>
    </row>
    <row r="84" spans="1:6" x14ac:dyDescent="0.2">
      <c r="A84" s="4">
        <f>'Tab 1.Kraavide param.'!A83</f>
        <v>181</v>
      </c>
      <c r="B84" s="4">
        <v>226</v>
      </c>
      <c r="C84" s="4"/>
      <c r="D84" s="66">
        <v>0.2</v>
      </c>
      <c r="E84" s="66">
        <v>6</v>
      </c>
      <c r="F84" s="18"/>
    </row>
    <row r="85" spans="1:6" x14ac:dyDescent="0.2">
      <c r="A85" s="4">
        <f>'Tab 1.Kraavide param.'!A84</f>
        <v>182</v>
      </c>
      <c r="B85" s="4"/>
      <c r="C85" s="4">
        <v>602</v>
      </c>
      <c r="D85" s="66">
        <v>0.4</v>
      </c>
      <c r="E85" s="66">
        <v>5</v>
      </c>
      <c r="F85" s="18"/>
    </row>
    <row r="86" spans="1:6" x14ac:dyDescent="0.2">
      <c r="A86" s="4">
        <f>'Tab 1.Kraavide param.'!A85</f>
        <v>183</v>
      </c>
      <c r="B86" s="4">
        <v>90</v>
      </c>
      <c r="C86" s="4"/>
      <c r="D86" s="66">
        <v>0.4</v>
      </c>
      <c r="E86" s="66">
        <v>5.5</v>
      </c>
      <c r="F86" s="18"/>
    </row>
    <row r="87" spans="1:6" x14ac:dyDescent="0.2">
      <c r="A87" s="4">
        <f>'Tab 1.Kraavide param.'!A86</f>
        <v>184</v>
      </c>
      <c r="B87" s="4"/>
      <c r="C87" s="4">
        <v>364</v>
      </c>
      <c r="D87" s="66">
        <v>0.4</v>
      </c>
      <c r="E87" s="66">
        <v>6.8</v>
      </c>
      <c r="F87" s="18"/>
    </row>
    <row r="88" spans="1:6" x14ac:dyDescent="0.2">
      <c r="A88" s="4">
        <f>'Tab 1.Kraavide param.'!A87</f>
        <v>185</v>
      </c>
      <c r="B88" s="4"/>
      <c r="C88" s="4">
        <v>610</v>
      </c>
      <c r="D88" s="66">
        <v>0.4</v>
      </c>
      <c r="E88" s="66">
        <v>5.3</v>
      </c>
      <c r="F88" s="18"/>
    </row>
    <row r="89" spans="1:6" x14ac:dyDescent="0.2">
      <c r="A89" s="4">
        <f>'Tab 1.Kraavide param.'!A88</f>
        <v>186</v>
      </c>
      <c r="B89" s="4">
        <v>367</v>
      </c>
      <c r="C89" s="4"/>
      <c r="D89" s="66">
        <v>0.42099999999999999</v>
      </c>
      <c r="E89" s="66">
        <v>5.5</v>
      </c>
      <c r="F89" s="18"/>
    </row>
    <row r="90" spans="1:6" x14ac:dyDescent="0.2">
      <c r="A90" s="4">
        <f>'Tab 1.Kraavide param.'!A89</f>
        <v>187</v>
      </c>
      <c r="B90" s="4"/>
      <c r="C90" s="4">
        <v>478</v>
      </c>
      <c r="D90" s="66">
        <v>0.6</v>
      </c>
      <c r="E90" s="66">
        <v>5.5</v>
      </c>
      <c r="F90" s="18"/>
    </row>
    <row r="91" spans="1:6" x14ac:dyDescent="0.2">
      <c r="A91" s="4">
        <f>'Tab 1.Kraavide param.'!A90</f>
        <v>188</v>
      </c>
      <c r="B91" s="4"/>
      <c r="C91" s="4">
        <v>405</v>
      </c>
      <c r="D91" s="66">
        <v>0.5</v>
      </c>
      <c r="E91" s="66">
        <v>5</v>
      </c>
      <c r="F91" s="18"/>
    </row>
    <row r="92" spans="1:6" x14ac:dyDescent="0.2">
      <c r="A92" s="4">
        <f>'Tab 1.Kraavide param.'!A91</f>
        <v>189</v>
      </c>
      <c r="B92" s="4"/>
      <c r="C92" s="4">
        <v>344</v>
      </c>
      <c r="D92" s="66">
        <v>0.5</v>
      </c>
      <c r="E92" s="66">
        <v>5.5</v>
      </c>
      <c r="F92" s="18"/>
    </row>
    <row r="93" spans="1:6" x14ac:dyDescent="0.2">
      <c r="A93" s="4" t="str">
        <f>'Tab 1.Kraavide param.'!A92</f>
        <v>190a</v>
      </c>
      <c r="B93" s="4">
        <f>449+320</f>
        <v>769</v>
      </c>
      <c r="C93" s="4">
        <v>331</v>
      </c>
      <c r="D93" s="66">
        <v>0.5</v>
      </c>
      <c r="E93" s="66">
        <v>5</v>
      </c>
      <c r="F93" s="18"/>
    </row>
    <row r="94" spans="1:6" x14ac:dyDescent="0.2">
      <c r="A94" s="4" t="str">
        <f>'Tab 1.Kraavide param.'!A93</f>
        <v>190b</v>
      </c>
      <c r="B94" s="4"/>
      <c r="C94" s="4">
        <v>232</v>
      </c>
      <c r="D94" s="66">
        <v>0.3</v>
      </c>
      <c r="E94" s="66">
        <v>2.8</v>
      </c>
      <c r="F94" s="18"/>
    </row>
    <row r="95" spans="1:6" x14ac:dyDescent="0.2">
      <c r="A95" s="4" t="str">
        <f>'Tab 1.Kraavide param.'!A94</f>
        <v>190c</v>
      </c>
      <c r="B95" s="4"/>
      <c r="C95" s="4">
        <v>323</v>
      </c>
      <c r="D95" s="66">
        <v>0.3</v>
      </c>
      <c r="E95" s="66">
        <v>4.5</v>
      </c>
      <c r="F95" s="18"/>
    </row>
    <row r="96" spans="1:6" x14ac:dyDescent="0.2">
      <c r="A96" s="4">
        <f>'Tab 1.Kraavide param.'!A95</f>
        <v>191</v>
      </c>
      <c r="B96" s="4"/>
      <c r="C96" s="4">
        <f>475+327</f>
        <v>802</v>
      </c>
      <c r="D96" s="66">
        <v>0.6</v>
      </c>
      <c r="E96" s="66">
        <v>5.3</v>
      </c>
      <c r="F96" s="18"/>
    </row>
    <row r="97" spans="1:6" x14ac:dyDescent="0.2">
      <c r="A97" s="4">
        <f>'Tab 1.Kraavide param.'!A96</f>
        <v>192</v>
      </c>
      <c r="B97" s="4"/>
      <c r="C97" s="4">
        <v>455</v>
      </c>
      <c r="D97" s="66">
        <v>0.6</v>
      </c>
      <c r="E97" s="66">
        <v>5</v>
      </c>
      <c r="F97" s="18"/>
    </row>
    <row r="98" spans="1:6" x14ac:dyDescent="0.2">
      <c r="A98" s="4">
        <f>'Tab 1.Kraavide param.'!A97</f>
        <v>193</v>
      </c>
      <c r="B98" s="4">
        <v>434</v>
      </c>
      <c r="C98" s="4"/>
      <c r="D98" s="66">
        <v>0.5</v>
      </c>
      <c r="E98" s="66">
        <v>5.3</v>
      </c>
      <c r="F98" s="18"/>
    </row>
    <row r="99" spans="1:6" x14ac:dyDescent="0.2">
      <c r="A99" s="4">
        <f>'Tab 1.Kraavide param.'!A98</f>
        <v>194</v>
      </c>
      <c r="B99" s="4">
        <v>433</v>
      </c>
      <c r="C99" s="4"/>
      <c r="D99" s="66">
        <v>0.5</v>
      </c>
      <c r="E99" s="66">
        <v>5.8</v>
      </c>
      <c r="F99" s="18"/>
    </row>
    <row r="100" spans="1:6" x14ac:dyDescent="0.2">
      <c r="A100" s="4">
        <f>'Tab 1.Kraavide param.'!A99</f>
        <v>195</v>
      </c>
      <c r="B100" s="4"/>
      <c r="C100" s="4"/>
      <c r="D100" s="66"/>
      <c r="E100" s="66"/>
      <c r="F100" s="18" t="s">
        <v>172</v>
      </c>
    </row>
    <row r="101" spans="1:6" x14ac:dyDescent="0.2">
      <c r="A101" s="4">
        <f>'Tab 1.Kraavide param.'!A100</f>
        <v>196</v>
      </c>
      <c r="B101" s="4"/>
      <c r="C101" s="4">
        <v>663</v>
      </c>
      <c r="D101" s="66">
        <v>0.5</v>
      </c>
      <c r="E101" s="66">
        <v>6</v>
      </c>
      <c r="F101" s="18"/>
    </row>
    <row r="102" spans="1:6" x14ac:dyDescent="0.2">
      <c r="A102" s="4">
        <f>'Tab 1.Kraavide param.'!A101</f>
        <v>197</v>
      </c>
      <c r="B102" s="4"/>
      <c r="C102" s="4">
        <v>345</v>
      </c>
      <c r="D102" s="66">
        <v>0.4</v>
      </c>
      <c r="E102" s="66">
        <v>5</v>
      </c>
      <c r="F102" s="18"/>
    </row>
    <row r="103" spans="1:6" x14ac:dyDescent="0.2">
      <c r="A103" s="4">
        <f>'Tab 1.Kraavide param.'!A102</f>
        <v>198</v>
      </c>
      <c r="B103" s="4">
        <v>398</v>
      </c>
      <c r="C103" s="4"/>
      <c r="D103" s="66">
        <v>0.6</v>
      </c>
      <c r="E103" s="66">
        <v>4</v>
      </c>
      <c r="F103" s="18"/>
    </row>
    <row r="104" spans="1:6" x14ac:dyDescent="0.2">
      <c r="A104" s="4">
        <f>'Tab 1.Kraavide param.'!A103</f>
        <v>199</v>
      </c>
      <c r="B104" s="4"/>
      <c r="C104" s="4"/>
      <c r="D104" s="66"/>
      <c r="E104" s="66"/>
      <c r="F104" s="18" t="s">
        <v>172</v>
      </c>
    </row>
    <row r="105" spans="1:6" x14ac:dyDescent="0.2">
      <c r="A105" s="4">
        <f>'Tab 1.Kraavide param.'!A104</f>
        <v>200</v>
      </c>
      <c r="B105" s="4">
        <v>449</v>
      </c>
      <c r="C105" s="4"/>
      <c r="D105" s="66">
        <v>0.5</v>
      </c>
      <c r="E105" s="66">
        <v>5.5</v>
      </c>
      <c r="F105" s="18"/>
    </row>
    <row r="106" spans="1:6" x14ac:dyDescent="0.2">
      <c r="A106" s="4">
        <f>'Tab 1.Kraavide param.'!A105</f>
        <v>201</v>
      </c>
      <c r="B106" s="4"/>
      <c r="C106" s="4"/>
      <c r="D106" s="66"/>
      <c r="E106" s="66"/>
      <c r="F106" s="18" t="s">
        <v>172</v>
      </c>
    </row>
    <row r="107" spans="1:6" x14ac:dyDescent="0.2">
      <c r="A107" s="4">
        <f>'Tab 1.Kraavide param.'!A106</f>
        <v>202</v>
      </c>
      <c r="B107" s="4"/>
      <c r="C107" s="4"/>
      <c r="D107" s="66"/>
      <c r="E107" s="66"/>
      <c r="F107" s="18" t="s">
        <v>172</v>
      </c>
    </row>
    <row r="108" spans="1:6" x14ac:dyDescent="0.2">
      <c r="A108" s="4">
        <f>'Tab 1.Kraavide param.'!A107</f>
        <v>203</v>
      </c>
      <c r="B108" s="4"/>
      <c r="C108" s="4"/>
      <c r="D108" s="66"/>
      <c r="E108" s="66"/>
      <c r="F108" s="18" t="s">
        <v>172</v>
      </c>
    </row>
    <row r="109" spans="1:6" x14ac:dyDescent="0.2">
      <c r="A109" s="4">
        <f>'Tab 1.Kraavide param.'!A108</f>
        <v>204</v>
      </c>
      <c r="B109" s="4"/>
      <c r="C109" s="4"/>
      <c r="D109" s="66"/>
      <c r="E109" s="66"/>
      <c r="F109" s="18" t="s">
        <v>172</v>
      </c>
    </row>
    <row r="110" spans="1:6" x14ac:dyDescent="0.2">
      <c r="A110" s="4">
        <f>'Tab 1.Kraavide param.'!A109</f>
        <v>205</v>
      </c>
      <c r="B110" s="4">
        <v>512</v>
      </c>
      <c r="C110" s="4"/>
      <c r="D110" s="66">
        <v>0.5</v>
      </c>
      <c r="E110" s="66">
        <v>5.3</v>
      </c>
      <c r="F110" s="18"/>
    </row>
    <row r="111" spans="1:6" x14ac:dyDescent="0.2">
      <c r="A111" s="4">
        <f>'Tab 1.Kraavide param.'!A110</f>
        <v>206</v>
      </c>
      <c r="B111" s="4"/>
      <c r="C111" s="4"/>
      <c r="D111" s="66"/>
      <c r="E111" s="66"/>
      <c r="F111" s="18" t="s">
        <v>172</v>
      </c>
    </row>
    <row r="112" spans="1:6" x14ac:dyDescent="0.2">
      <c r="A112" s="4">
        <f>'Tab 1.Kraavide param.'!A111</f>
        <v>207</v>
      </c>
      <c r="B112" s="4"/>
      <c r="C112" s="4"/>
      <c r="D112" s="66"/>
      <c r="E112" s="66"/>
      <c r="F112" s="18" t="s">
        <v>172</v>
      </c>
    </row>
    <row r="113" spans="1:6" x14ac:dyDescent="0.2">
      <c r="A113" s="4">
        <f>'Tab 1.Kraavide param.'!A112</f>
        <v>208</v>
      </c>
      <c r="B113" s="4"/>
      <c r="C113" s="4"/>
      <c r="D113" s="66"/>
      <c r="E113" s="66"/>
      <c r="F113" s="18" t="s">
        <v>172</v>
      </c>
    </row>
    <row r="114" spans="1:6" x14ac:dyDescent="0.2">
      <c r="A114" s="4">
        <f>'Tab 1.Kraavide param.'!A113</f>
        <v>209</v>
      </c>
      <c r="B114" s="4">
        <v>558</v>
      </c>
      <c r="C114" s="4"/>
      <c r="D114" s="66">
        <v>0.5</v>
      </c>
      <c r="E114" s="66">
        <v>5.3</v>
      </c>
      <c r="F114" s="18"/>
    </row>
    <row r="115" spans="1:6" x14ac:dyDescent="0.2">
      <c r="A115" s="4">
        <f>'Tab 1.Kraavide param.'!A114</f>
        <v>210</v>
      </c>
      <c r="B115" s="4"/>
      <c r="C115" s="4"/>
      <c r="D115" s="66"/>
      <c r="E115" s="66"/>
      <c r="F115" s="18" t="s">
        <v>172</v>
      </c>
    </row>
    <row r="116" spans="1:6" x14ac:dyDescent="0.2">
      <c r="A116" s="4">
        <f>'Tab 1.Kraavide param.'!A115</f>
        <v>211</v>
      </c>
      <c r="B116" s="4"/>
      <c r="C116" s="4"/>
      <c r="D116" s="66"/>
      <c r="E116" s="66"/>
      <c r="F116" s="18" t="s">
        <v>172</v>
      </c>
    </row>
    <row r="117" spans="1:6" x14ac:dyDescent="0.2">
      <c r="A117" s="4">
        <f>'Tab 1.Kraavide param.'!A116</f>
        <v>212</v>
      </c>
      <c r="B117" s="4"/>
      <c r="C117" s="4"/>
      <c r="D117" s="66"/>
      <c r="E117" s="66"/>
      <c r="F117" s="18" t="s">
        <v>172</v>
      </c>
    </row>
    <row r="118" spans="1:6" x14ac:dyDescent="0.2">
      <c r="A118" s="4">
        <f>'Tab 1.Kraavide param.'!A117</f>
        <v>213</v>
      </c>
      <c r="B118" s="4"/>
      <c r="C118" s="4"/>
      <c r="D118" s="66"/>
      <c r="E118" s="66"/>
      <c r="F118" s="18" t="s">
        <v>172</v>
      </c>
    </row>
    <row r="119" spans="1:6" x14ac:dyDescent="0.2">
      <c r="A119" s="4">
        <f>'Tab 1.Kraavide param.'!A118</f>
        <v>214</v>
      </c>
      <c r="B119" s="4"/>
      <c r="C119" s="4"/>
      <c r="D119" s="66"/>
      <c r="E119" s="66"/>
      <c r="F119" s="18" t="s">
        <v>172</v>
      </c>
    </row>
    <row r="120" spans="1:6" x14ac:dyDescent="0.2">
      <c r="A120" s="4">
        <f>'Tab 1.Kraavide param.'!A119</f>
        <v>215</v>
      </c>
      <c r="B120" s="4"/>
      <c r="C120" s="4"/>
      <c r="D120" s="66"/>
      <c r="E120" s="66"/>
      <c r="F120" s="18" t="s">
        <v>172</v>
      </c>
    </row>
    <row r="121" spans="1:6" x14ac:dyDescent="0.2">
      <c r="A121" s="4">
        <f>'Tab 1.Kraavide param.'!A120</f>
        <v>216</v>
      </c>
      <c r="B121" s="4"/>
      <c r="C121" s="4"/>
      <c r="D121" s="66"/>
      <c r="E121" s="66"/>
      <c r="F121" s="18" t="s">
        <v>172</v>
      </c>
    </row>
    <row r="122" spans="1:6" x14ac:dyDescent="0.2">
      <c r="A122" s="4">
        <f>'Tab 1.Kraavide param.'!A121</f>
        <v>217</v>
      </c>
      <c r="B122" s="4">
        <v>338</v>
      </c>
      <c r="C122" s="4"/>
      <c r="D122" s="66">
        <v>0.5</v>
      </c>
      <c r="E122" s="66">
        <v>5</v>
      </c>
      <c r="F122" s="18"/>
    </row>
    <row r="123" spans="1:6" x14ac:dyDescent="0.2">
      <c r="A123" s="4">
        <f>'Tab 1.Kraavide param.'!A122</f>
        <v>218</v>
      </c>
      <c r="B123" s="4">
        <v>509</v>
      </c>
      <c r="C123" s="4"/>
      <c r="D123" s="66">
        <v>0.3</v>
      </c>
      <c r="E123" s="66">
        <v>5.8</v>
      </c>
      <c r="F123" s="18"/>
    </row>
    <row r="124" spans="1:6" x14ac:dyDescent="0.2">
      <c r="A124" s="4">
        <f>'Tab 1.Kraavide param.'!A123</f>
        <v>219</v>
      </c>
      <c r="B124" s="4">
        <v>141</v>
      </c>
      <c r="C124" s="4"/>
      <c r="D124" s="66">
        <v>0.2</v>
      </c>
      <c r="E124" s="66">
        <v>4.5</v>
      </c>
      <c r="F124" s="18"/>
    </row>
    <row r="125" spans="1:6" x14ac:dyDescent="0.2">
      <c r="A125" s="4">
        <f>'Tab 1.Kraavide param.'!A124</f>
        <v>220</v>
      </c>
      <c r="B125" s="4">
        <v>375</v>
      </c>
      <c r="C125" s="4"/>
      <c r="D125" s="66">
        <v>0.6</v>
      </c>
      <c r="E125" s="66">
        <v>5.5</v>
      </c>
      <c r="F125" s="18"/>
    </row>
    <row r="126" spans="1:6" x14ac:dyDescent="0.2">
      <c r="A126" s="4">
        <f>'Tab 1.Kraavide param.'!A125</f>
        <v>221</v>
      </c>
      <c r="B126" s="4"/>
      <c r="C126" s="4">
        <v>300</v>
      </c>
      <c r="D126" s="66">
        <v>0.6</v>
      </c>
      <c r="E126" s="66">
        <v>5.8</v>
      </c>
      <c r="F126" s="18"/>
    </row>
    <row r="127" spans="1:6" x14ac:dyDescent="0.2">
      <c r="A127" s="4">
        <f>'Tab 1.Kraavide param.'!A126</f>
        <v>222</v>
      </c>
      <c r="B127" s="4"/>
      <c r="C127" s="4"/>
      <c r="D127" s="66"/>
      <c r="E127" s="66"/>
      <c r="F127" s="18" t="s">
        <v>172</v>
      </c>
    </row>
    <row r="128" spans="1:6" x14ac:dyDescent="0.2">
      <c r="A128" s="4">
        <f>'Tab 1.Kraavide param.'!A127</f>
        <v>223</v>
      </c>
      <c r="B128" s="4">
        <v>463</v>
      </c>
      <c r="C128" s="4"/>
      <c r="D128" s="66">
        <v>0.4</v>
      </c>
      <c r="E128" s="66">
        <v>5</v>
      </c>
      <c r="F128" s="18"/>
    </row>
    <row r="129" spans="1:6" x14ac:dyDescent="0.2">
      <c r="A129" s="4">
        <f>'Tab 1.Kraavide param.'!A128</f>
        <v>224</v>
      </c>
      <c r="B129" s="4">
        <v>666</v>
      </c>
      <c r="C129" s="4">
        <v>663</v>
      </c>
      <c r="D129" s="66">
        <v>0.2</v>
      </c>
      <c r="E129" s="66">
        <v>2.8</v>
      </c>
      <c r="F129" s="18"/>
    </row>
    <row r="130" spans="1:6" x14ac:dyDescent="0.2">
      <c r="A130" s="4">
        <f>'Tab 1.Kraavide param.'!A129</f>
        <v>225</v>
      </c>
      <c r="B130" s="4">
        <v>292</v>
      </c>
      <c r="C130" s="4"/>
      <c r="D130" s="66">
        <v>0.2</v>
      </c>
      <c r="E130" s="66">
        <v>3.5</v>
      </c>
      <c r="F130" s="18"/>
    </row>
    <row r="131" spans="1:6" x14ac:dyDescent="0.2">
      <c r="A131" s="4">
        <f>'Tab 1.Kraavide param.'!A130</f>
        <v>226</v>
      </c>
      <c r="B131" s="4"/>
      <c r="C131" s="4">
        <v>351</v>
      </c>
      <c r="D131" s="66">
        <v>0.54</v>
      </c>
      <c r="E131" s="66">
        <v>5.8</v>
      </c>
      <c r="F131" s="18"/>
    </row>
    <row r="132" spans="1:6" x14ac:dyDescent="0.2">
      <c r="A132" s="4">
        <f>'Tab 1.Kraavide param.'!A131</f>
        <v>227</v>
      </c>
      <c r="B132" s="4"/>
      <c r="C132" s="4">
        <v>445</v>
      </c>
      <c r="D132" s="66">
        <v>0.3</v>
      </c>
      <c r="E132" s="66">
        <v>5.3</v>
      </c>
      <c r="F132" s="18"/>
    </row>
    <row r="133" spans="1:6" x14ac:dyDescent="0.2">
      <c r="A133" s="4">
        <f>'Tab 1.Kraavide param.'!A132</f>
        <v>228</v>
      </c>
      <c r="B133" s="4">
        <v>417</v>
      </c>
      <c r="C133" s="4"/>
      <c r="D133" s="66">
        <v>0.3</v>
      </c>
      <c r="E133" s="66">
        <v>5</v>
      </c>
      <c r="F133" s="18"/>
    </row>
    <row r="134" spans="1:6" x14ac:dyDescent="0.2">
      <c r="A134" s="4">
        <f>'Tab 1.Kraavide param.'!A133</f>
        <v>229</v>
      </c>
      <c r="B134" s="4"/>
      <c r="C134" s="4"/>
      <c r="D134" s="66"/>
      <c r="E134" s="66"/>
      <c r="F134" s="18" t="s">
        <v>172</v>
      </c>
    </row>
    <row r="135" spans="1:6" x14ac:dyDescent="0.2">
      <c r="A135" s="4">
        <f>'Tab 1.Kraavide param.'!A134</f>
        <v>230</v>
      </c>
      <c r="B135" s="4"/>
      <c r="C135" s="4"/>
      <c r="D135" s="66"/>
      <c r="E135" s="66"/>
      <c r="F135" s="18" t="s">
        <v>172</v>
      </c>
    </row>
    <row r="136" spans="1:6" x14ac:dyDescent="0.2">
      <c r="A136" s="4">
        <f>'Tab 1.Kraavide param.'!A135</f>
        <v>231</v>
      </c>
      <c r="B136" s="4"/>
      <c r="C136" s="4"/>
      <c r="D136" s="66"/>
      <c r="E136" s="66"/>
      <c r="F136" s="18" t="s">
        <v>172</v>
      </c>
    </row>
    <row r="137" spans="1:6" x14ac:dyDescent="0.2">
      <c r="A137" s="4">
        <f>'Tab 1.Kraavide param.'!A136</f>
        <v>232</v>
      </c>
      <c r="B137" s="4">
        <v>800</v>
      </c>
      <c r="C137" s="4"/>
      <c r="D137" s="66">
        <v>0.3</v>
      </c>
      <c r="E137" s="66">
        <v>3.8</v>
      </c>
      <c r="F137" s="18"/>
    </row>
    <row r="138" spans="1:6" x14ac:dyDescent="0.2">
      <c r="A138" s="4">
        <f>'Tab 1.Kraavide param.'!A137</f>
        <v>233</v>
      </c>
      <c r="B138" s="4"/>
      <c r="C138" s="4"/>
      <c r="D138" s="66"/>
      <c r="E138" s="66"/>
      <c r="F138" s="18" t="s">
        <v>172</v>
      </c>
    </row>
    <row r="139" spans="1:6" x14ac:dyDescent="0.2">
      <c r="A139" s="4">
        <f>'Tab 1.Kraavide param.'!A138</f>
        <v>234</v>
      </c>
      <c r="B139" s="4">
        <v>146</v>
      </c>
      <c r="C139" s="4"/>
      <c r="D139" s="66">
        <v>0.2</v>
      </c>
      <c r="E139" s="66">
        <v>4.5</v>
      </c>
      <c r="F139" s="18"/>
    </row>
    <row r="140" spans="1:6" x14ac:dyDescent="0.2">
      <c r="A140" s="4">
        <f>'Tab 1.Kraavide param.'!A139</f>
        <v>235</v>
      </c>
      <c r="B140" s="4"/>
      <c r="C140" s="4"/>
      <c r="D140" s="66"/>
      <c r="E140" s="66"/>
      <c r="F140" s="18" t="s">
        <v>229</v>
      </c>
    </row>
    <row r="141" spans="1:6" x14ac:dyDescent="0.2">
      <c r="A141" s="4">
        <f>'Tab 1.Kraavide param.'!A140</f>
        <v>236</v>
      </c>
      <c r="B141" s="4"/>
      <c r="C141" s="4">
        <v>68</v>
      </c>
      <c r="D141" s="66">
        <v>0.2</v>
      </c>
      <c r="E141" s="66">
        <v>5</v>
      </c>
      <c r="F141" s="18"/>
    </row>
    <row r="142" spans="1:6" x14ac:dyDescent="0.2">
      <c r="A142" s="4">
        <f>'Tab 1.Kraavide param.'!A141</f>
        <v>237</v>
      </c>
      <c r="B142" s="4"/>
      <c r="C142" s="4"/>
      <c r="D142" s="66"/>
      <c r="E142" s="66"/>
      <c r="F142" s="18" t="s">
        <v>172</v>
      </c>
    </row>
    <row r="143" spans="1:6" x14ac:dyDescent="0.2">
      <c r="A143" s="4">
        <f>'Tab 1.Kraavide param.'!A142</f>
        <v>238</v>
      </c>
      <c r="B143" s="4"/>
      <c r="C143" s="4"/>
      <c r="D143" s="66"/>
      <c r="E143" s="66"/>
      <c r="F143" s="18" t="s">
        <v>172</v>
      </c>
    </row>
    <row r="144" spans="1:6" x14ac:dyDescent="0.2">
      <c r="A144" s="4">
        <f>'Tab 1.Kraavide param.'!A143</f>
        <v>239</v>
      </c>
      <c r="B144" s="4"/>
      <c r="C144" s="4">
        <v>458</v>
      </c>
      <c r="D144" s="66">
        <v>0.3</v>
      </c>
      <c r="E144" s="66">
        <v>6.3</v>
      </c>
      <c r="F144" s="18"/>
    </row>
    <row r="145" spans="1:6" x14ac:dyDescent="0.2">
      <c r="A145" s="4">
        <f>'Tab 1.Kraavide param.'!A144</f>
        <v>240</v>
      </c>
      <c r="B145" s="4"/>
      <c r="C145" s="4">
        <v>414</v>
      </c>
      <c r="D145" s="66">
        <v>0.81</v>
      </c>
      <c r="E145" s="66">
        <v>5</v>
      </c>
      <c r="F145" s="18"/>
    </row>
    <row r="146" spans="1:6" x14ac:dyDescent="0.2">
      <c r="A146" s="4">
        <f>'Tab 1.Kraavide param.'!A145</f>
        <v>241</v>
      </c>
      <c r="B146" s="4">
        <v>305</v>
      </c>
      <c r="C146" s="4"/>
      <c r="D146" s="66">
        <v>0.8</v>
      </c>
      <c r="E146" s="66">
        <v>5.0999999999999996</v>
      </c>
      <c r="F146" s="18"/>
    </row>
    <row r="147" spans="1:6" x14ac:dyDescent="0.2">
      <c r="A147" s="4">
        <f>'Tab 1.Kraavide param.'!A146</f>
        <v>242</v>
      </c>
      <c r="B147" s="4"/>
      <c r="C147" s="4"/>
      <c r="D147" s="66"/>
      <c r="E147" s="66"/>
      <c r="F147" s="18" t="s">
        <v>172</v>
      </c>
    </row>
    <row r="148" spans="1:6" x14ac:dyDescent="0.2">
      <c r="A148" s="4">
        <f>'Tab 1.Kraavide param.'!A147</f>
        <v>243</v>
      </c>
      <c r="B148" s="4"/>
      <c r="C148" s="4"/>
      <c r="D148" s="66"/>
      <c r="E148" s="66"/>
      <c r="F148" s="18" t="s">
        <v>172</v>
      </c>
    </row>
    <row r="149" spans="1:6" x14ac:dyDescent="0.2">
      <c r="A149" s="4">
        <f>'Tab 1.Kraavide param.'!A148</f>
        <v>244</v>
      </c>
      <c r="B149" s="4"/>
      <c r="C149" s="4">
        <v>292</v>
      </c>
      <c r="D149" s="66">
        <v>0.5</v>
      </c>
      <c r="E149" s="66">
        <v>5.8</v>
      </c>
      <c r="F149" s="18"/>
    </row>
    <row r="150" spans="1:6" x14ac:dyDescent="0.2">
      <c r="A150" s="4">
        <f>'Tab 1.Kraavide param.'!A149</f>
        <v>245</v>
      </c>
      <c r="B150" s="4"/>
      <c r="C150" s="4"/>
      <c r="D150" s="66"/>
      <c r="E150" s="66"/>
      <c r="F150" s="18" t="s">
        <v>172</v>
      </c>
    </row>
    <row r="151" spans="1:6" x14ac:dyDescent="0.2">
      <c r="A151" s="4">
        <f>'Tab 1.Kraavide param.'!A150</f>
        <v>246</v>
      </c>
      <c r="B151" s="4">
        <v>450</v>
      </c>
      <c r="C151" s="4"/>
      <c r="D151" s="66">
        <v>0.3</v>
      </c>
      <c r="E151" s="66">
        <v>5.5</v>
      </c>
      <c r="F151" s="18"/>
    </row>
    <row r="152" spans="1:6" x14ac:dyDescent="0.2">
      <c r="A152" s="4">
        <f>'Tab 1.Kraavide param.'!A151</f>
        <v>247</v>
      </c>
      <c r="B152" s="4"/>
      <c r="C152" s="4"/>
      <c r="D152" s="66"/>
      <c r="E152" s="66"/>
      <c r="F152" s="18" t="s">
        <v>172</v>
      </c>
    </row>
    <row r="153" spans="1:6" x14ac:dyDescent="0.2">
      <c r="A153" s="4">
        <f>'Tab 1.Kraavide param.'!A152</f>
        <v>248</v>
      </c>
      <c r="B153" s="4"/>
      <c r="C153" s="4"/>
      <c r="D153" s="66"/>
      <c r="E153" s="66"/>
      <c r="F153" s="18" t="s">
        <v>172</v>
      </c>
    </row>
    <row r="154" spans="1:6" x14ac:dyDescent="0.2">
      <c r="A154" s="4">
        <f>'Tab 1.Kraavide param.'!A153</f>
        <v>249</v>
      </c>
      <c r="B154" s="4"/>
      <c r="C154" s="4">
        <v>255</v>
      </c>
      <c r="D154" s="66">
        <v>0.5</v>
      </c>
      <c r="E154" s="66">
        <v>5</v>
      </c>
      <c r="F154" s="18"/>
    </row>
    <row r="155" spans="1:6" x14ac:dyDescent="0.2">
      <c r="A155" s="4">
        <f>'Tab 1.Kraavide param.'!A154</f>
        <v>250</v>
      </c>
      <c r="B155" s="4"/>
      <c r="C155" s="4">
        <v>81</v>
      </c>
      <c r="D155" s="66">
        <v>0.32</v>
      </c>
      <c r="E155" s="66">
        <v>6</v>
      </c>
      <c r="F155" s="18"/>
    </row>
    <row r="156" spans="1:6" x14ac:dyDescent="0.2">
      <c r="A156" s="4"/>
      <c r="B156" s="4"/>
      <c r="C156" s="4"/>
      <c r="D156" s="66"/>
      <c r="E156" s="66"/>
      <c r="F156" s="18"/>
    </row>
    <row r="157" spans="1:6" x14ac:dyDescent="0.2">
      <c r="A157" s="52" t="s">
        <v>47</v>
      </c>
      <c r="B157" s="119">
        <f>SUM(B4:C156)</f>
        <v>50118</v>
      </c>
      <c r="C157" s="119"/>
      <c r="D157" s="13"/>
      <c r="E157" s="13"/>
    </row>
    <row r="158" spans="1:6" x14ac:dyDescent="0.2">
      <c r="A158" s="67" t="s">
        <v>170</v>
      </c>
      <c r="B158" s="3"/>
    </row>
    <row r="159" spans="1:6" x14ac:dyDescent="0.2">
      <c r="A159" s="29" t="s">
        <v>8</v>
      </c>
      <c r="B159" s="5" t="s">
        <v>19</v>
      </c>
      <c r="E159" s="14"/>
    </row>
    <row r="160" spans="1:6" x14ac:dyDescent="0.2">
      <c r="A160" s="30" t="s">
        <v>9</v>
      </c>
      <c r="B160" s="5" t="s">
        <v>20</v>
      </c>
      <c r="E160" s="14"/>
    </row>
    <row r="161" spans="1:5" x14ac:dyDescent="0.2">
      <c r="A161" s="28" t="s">
        <v>12</v>
      </c>
      <c r="B161" s="5" t="s">
        <v>21</v>
      </c>
      <c r="E161" s="14"/>
    </row>
  </sheetData>
  <mergeCells count="6">
    <mergeCell ref="B157:C157"/>
    <mergeCell ref="A2:A3"/>
    <mergeCell ref="B2:C2"/>
    <mergeCell ref="F2:F3"/>
    <mergeCell ref="D2:D3"/>
    <mergeCell ref="E2:E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371595-0A02-4E4C-9D57-3527CF5F0FC4}">
  <dimension ref="A1:F62"/>
  <sheetViews>
    <sheetView workbookViewId="0">
      <pane ySplit="2" topLeftCell="A3" activePane="bottomLeft" state="frozen"/>
      <selection pane="bottomLeft" activeCell="H9" sqref="H9"/>
    </sheetView>
  </sheetViews>
  <sheetFormatPr defaultRowHeight="14.25" x14ac:dyDescent="0.2"/>
  <cols>
    <col min="1" max="1" width="9.140625" style="6"/>
    <col min="2" max="2" width="10.28515625" style="72" customWidth="1"/>
    <col min="3" max="5" width="9.140625" style="72"/>
    <col min="6" max="6" width="27.140625" style="72" customWidth="1"/>
    <col min="7" max="16384" width="9.140625" style="6"/>
  </cols>
  <sheetData>
    <row r="1" spans="1:6" ht="15.75" x14ac:dyDescent="0.2">
      <c r="A1" s="1" t="s">
        <v>60</v>
      </c>
    </row>
    <row r="2" spans="1:6" ht="25.5" x14ac:dyDescent="0.2">
      <c r="A2" s="11" t="s">
        <v>62</v>
      </c>
      <c r="B2" s="11" t="s">
        <v>63</v>
      </c>
      <c r="C2" s="11" t="s">
        <v>40</v>
      </c>
      <c r="D2" s="11" t="s">
        <v>2</v>
      </c>
      <c r="E2" s="11" t="s">
        <v>61</v>
      </c>
      <c r="F2" s="11" t="s">
        <v>64</v>
      </c>
    </row>
    <row r="3" spans="1:6" x14ac:dyDescent="0.2">
      <c r="A3" s="70" t="s">
        <v>36</v>
      </c>
      <c r="B3" s="70">
        <v>50</v>
      </c>
      <c r="C3" s="70" t="s">
        <v>168</v>
      </c>
      <c r="D3" s="70">
        <v>10</v>
      </c>
      <c r="E3" s="70"/>
      <c r="F3" s="71" t="s">
        <v>169</v>
      </c>
    </row>
    <row r="4" spans="1:6" x14ac:dyDescent="0.2">
      <c r="A4" s="73" t="s">
        <v>37</v>
      </c>
      <c r="B4" s="73">
        <v>50</v>
      </c>
      <c r="C4" s="73" t="s">
        <v>168</v>
      </c>
      <c r="D4" s="73">
        <v>8</v>
      </c>
      <c r="E4" s="73"/>
      <c r="F4" s="64" t="s">
        <v>171</v>
      </c>
    </row>
    <row r="5" spans="1:6" ht="25.5" x14ac:dyDescent="0.2">
      <c r="A5" s="70" t="s">
        <v>65</v>
      </c>
      <c r="B5" s="70">
        <v>120</v>
      </c>
      <c r="C5" s="70" t="s">
        <v>168</v>
      </c>
      <c r="D5" s="70">
        <v>10</v>
      </c>
      <c r="E5" s="70" t="s">
        <v>165</v>
      </c>
      <c r="F5" s="71" t="s">
        <v>175</v>
      </c>
    </row>
    <row r="6" spans="1:6" x14ac:dyDescent="0.2">
      <c r="A6" s="73" t="s">
        <v>66</v>
      </c>
      <c r="B6" s="70">
        <v>120</v>
      </c>
      <c r="C6" s="70" t="s">
        <v>168</v>
      </c>
      <c r="D6" s="70">
        <v>12</v>
      </c>
      <c r="E6" s="70" t="s">
        <v>165</v>
      </c>
      <c r="F6" s="71" t="s">
        <v>169</v>
      </c>
    </row>
    <row r="7" spans="1:6" x14ac:dyDescent="0.2">
      <c r="A7" s="70" t="s">
        <v>67</v>
      </c>
      <c r="B7" s="70">
        <v>120</v>
      </c>
      <c r="C7" s="70" t="s">
        <v>176</v>
      </c>
      <c r="D7" s="70">
        <v>6</v>
      </c>
      <c r="E7" s="70"/>
      <c r="F7" s="71" t="s">
        <v>177</v>
      </c>
    </row>
    <row r="8" spans="1:6" x14ac:dyDescent="0.2">
      <c r="A8" s="73" t="s">
        <v>68</v>
      </c>
      <c r="B8" s="70">
        <v>120</v>
      </c>
      <c r="C8" s="70" t="s">
        <v>176</v>
      </c>
      <c r="D8" s="70">
        <v>6</v>
      </c>
      <c r="E8" s="73"/>
      <c r="F8" s="73" t="s">
        <v>178</v>
      </c>
    </row>
    <row r="9" spans="1:6" x14ac:dyDescent="0.2">
      <c r="A9" s="70" t="s">
        <v>69</v>
      </c>
      <c r="B9" s="70">
        <v>75</v>
      </c>
      <c r="C9" s="70" t="s">
        <v>176</v>
      </c>
      <c r="D9" s="70">
        <v>7</v>
      </c>
      <c r="E9" s="70"/>
      <c r="F9" s="71" t="s">
        <v>178</v>
      </c>
    </row>
    <row r="10" spans="1:6" x14ac:dyDescent="0.2">
      <c r="A10" s="73" t="s">
        <v>70</v>
      </c>
      <c r="B10" s="70">
        <v>75</v>
      </c>
      <c r="C10" s="70" t="s">
        <v>176</v>
      </c>
      <c r="D10" s="70">
        <v>6</v>
      </c>
      <c r="E10" s="70"/>
      <c r="F10" s="71" t="s">
        <v>179</v>
      </c>
    </row>
    <row r="11" spans="1:6" x14ac:dyDescent="0.2">
      <c r="A11" s="70" t="s">
        <v>71</v>
      </c>
      <c r="B11" s="70">
        <v>50</v>
      </c>
      <c r="C11" s="70" t="s">
        <v>176</v>
      </c>
      <c r="D11" s="70">
        <v>6</v>
      </c>
      <c r="E11" s="70"/>
      <c r="F11" s="71" t="s">
        <v>180</v>
      </c>
    </row>
    <row r="12" spans="1:6" x14ac:dyDescent="0.2">
      <c r="A12" s="73" t="s">
        <v>72</v>
      </c>
      <c r="B12" s="73">
        <v>50</v>
      </c>
      <c r="C12" s="73" t="s">
        <v>176</v>
      </c>
      <c r="D12" s="73">
        <v>7</v>
      </c>
      <c r="E12" s="73" t="s">
        <v>165</v>
      </c>
      <c r="F12" s="73" t="s">
        <v>182</v>
      </c>
    </row>
    <row r="13" spans="1:6" x14ac:dyDescent="0.2">
      <c r="A13" s="70" t="s">
        <v>73</v>
      </c>
      <c r="B13" s="70">
        <v>50</v>
      </c>
      <c r="C13" s="70" t="s">
        <v>176</v>
      </c>
      <c r="D13" s="70">
        <v>6</v>
      </c>
      <c r="E13" s="70"/>
      <c r="F13" s="73" t="s">
        <v>182</v>
      </c>
    </row>
    <row r="14" spans="1:6" x14ac:dyDescent="0.2">
      <c r="A14" s="73" t="s">
        <v>74</v>
      </c>
      <c r="B14" s="70">
        <v>75</v>
      </c>
      <c r="C14" s="70" t="s">
        <v>176</v>
      </c>
      <c r="D14" s="70">
        <v>7</v>
      </c>
      <c r="E14" s="70"/>
      <c r="F14" s="71" t="s">
        <v>179</v>
      </c>
    </row>
    <row r="15" spans="1:6" x14ac:dyDescent="0.2">
      <c r="A15" s="70" t="s">
        <v>75</v>
      </c>
      <c r="B15" s="70">
        <v>75</v>
      </c>
      <c r="C15" s="70" t="s">
        <v>176</v>
      </c>
      <c r="D15" s="70">
        <v>7</v>
      </c>
      <c r="E15" s="70"/>
      <c r="F15" s="71" t="s">
        <v>177</v>
      </c>
    </row>
    <row r="16" spans="1:6" x14ac:dyDescent="0.2">
      <c r="A16" s="73" t="s">
        <v>76</v>
      </c>
      <c r="B16" s="73">
        <v>50</v>
      </c>
      <c r="C16" s="73" t="s">
        <v>168</v>
      </c>
      <c r="D16" s="73">
        <v>12</v>
      </c>
      <c r="E16" s="73"/>
      <c r="F16" s="71" t="s">
        <v>184</v>
      </c>
    </row>
    <row r="17" spans="1:6" x14ac:dyDescent="0.2">
      <c r="A17" s="70" t="s">
        <v>77</v>
      </c>
      <c r="B17" s="73">
        <v>50</v>
      </c>
      <c r="C17" s="73" t="s">
        <v>168</v>
      </c>
      <c r="D17" s="73">
        <v>12</v>
      </c>
      <c r="E17" s="70"/>
      <c r="F17" s="71" t="s">
        <v>183</v>
      </c>
    </row>
    <row r="18" spans="1:6" x14ac:dyDescent="0.2">
      <c r="A18" s="73" t="s">
        <v>78</v>
      </c>
      <c r="B18" s="73">
        <v>30</v>
      </c>
      <c r="C18" s="73" t="s">
        <v>176</v>
      </c>
      <c r="D18" s="73">
        <v>8</v>
      </c>
      <c r="E18" s="73"/>
      <c r="F18" s="73" t="s">
        <v>180</v>
      </c>
    </row>
    <row r="19" spans="1:6" x14ac:dyDescent="0.2">
      <c r="A19" s="70" t="s">
        <v>79</v>
      </c>
      <c r="B19" s="73">
        <v>30</v>
      </c>
      <c r="C19" s="73" t="s">
        <v>176</v>
      </c>
      <c r="D19" s="73">
        <v>8</v>
      </c>
      <c r="E19" s="73"/>
      <c r="F19" s="73" t="s">
        <v>180</v>
      </c>
    </row>
    <row r="20" spans="1:6" x14ac:dyDescent="0.2">
      <c r="A20" s="70" t="s">
        <v>80</v>
      </c>
      <c r="B20" s="73">
        <v>40</v>
      </c>
      <c r="C20" s="73" t="s">
        <v>168</v>
      </c>
      <c r="D20" s="73">
        <v>12</v>
      </c>
      <c r="E20" s="73"/>
      <c r="F20" s="71" t="s">
        <v>184</v>
      </c>
    </row>
    <row r="21" spans="1:6" x14ac:dyDescent="0.2">
      <c r="A21" s="73" t="s">
        <v>81</v>
      </c>
      <c r="B21" s="73">
        <v>60</v>
      </c>
      <c r="C21" s="73" t="s">
        <v>168</v>
      </c>
      <c r="D21" s="73">
        <v>12</v>
      </c>
      <c r="E21" s="73"/>
      <c r="F21" s="71" t="s">
        <v>184</v>
      </c>
    </row>
    <row r="22" spans="1:6" x14ac:dyDescent="0.2">
      <c r="A22" s="70" t="s">
        <v>82</v>
      </c>
      <c r="B22" s="70">
        <v>30</v>
      </c>
      <c r="C22" s="70" t="s">
        <v>176</v>
      </c>
      <c r="D22" s="70">
        <v>6</v>
      </c>
      <c r="E22" s="70"/>
      <c r="F22" s="71" t="s">
        <v>178</v>
      </c>
    </row>
    <row r="23" spans="1:6" x14ac:dyDescent="0.2">
      <c r="A23" s="73" t="s">
        <v>84</v>
      </c>
      <c r="B23" s="73">
        <v>40</v>
      </c>
      <c r="C23" s="73" t="s">
        <v>168</v>
      </c>
      <c r="D23" s="73">
        <v>9</v>
      </c>
      <c r="E23" s="73"/>
      <c r="F23" s="71" t="s">
        <v>185</v>
      </c>
    </row>
    <row r="24" spans="1:6" x14ac:dyDescent="0.2">
      <c r="A24" s="70" t="s">
        <v>85</v>
      </c>
      <c r="B24" s="73">
        <v>50</v>
      </c>
      <c r="C24" s="73" t="s">
        <v>168</v>
      </c>
      <c r="D24" s="73">
        <v>12</v>
      </c>
      <c r="E24" s="73"/>
      <c r="F24" s="71" t="s">
        <v>185</v>
      </c>
    </row>
    <row r="25" spans="1:6" x14ac:dyDescent="0.2">
      <c r="A25" s="73" t="s">
        <v>86</v>
      </c>
      <c r="B25" s="73">
        <v>50</v>
      </c>
      <c r="C25" s="73" t="s">
        <v>168</v>
      </c>
      <c r="D25" s="73">
        <v>12</v>
      </c>
      <c r="E25" s="73"/>
      <c r="F25" s="71" t="s">
        <v>184</v>
      </c>
    </row>
    <row r="26" spans="1:6" x14ac:dyDescent="0.2">
      <c r="A26" s="70" t="s">
        <v>87</v>
      </c>
      <c r="B26" s="73">
        <v>50</v>
      </c>
      <c r="C26" s="73" t="s">
        <v>168</v>
      </c>
      <c r="D26" s="73">
        <v>12</v>
      </c>
      <c r="E26" s="70"/>
      <c r="F26" s="71" t="s">
        <v>184</v>
      </c>
    </row>
    <row r="27" spans="1:6" x14ac:dyDescent="0.2">
      <c r="A27" s="73" t="s">
        <v>88</v>
      </c>
      <c r="B27" s="73">
        <v>40</v>
      </c>
      <c r="C27" s="73" t="s">
        <v>168</v>
      </c>
      <c r="D27" s="73">
        <v>12</v>
      </c>
      <c r="E27" s="73" t="s">
        <v>165</v>
      </c>
      <c r="F27" s="71" t="s">
        <v>183</v>
      </c>
    </row>
    <row r="28" spans="1:6" x14ac:dyDescent="0.2">
      <c r="A28" s="70" t="s">
        <v>89</v>
      </c>
      <c r="B28" s="70">
        <v>40</v>
      </c>
      <c r="C28" s="70" t="s">
        <v>168</v>
      </c>
      <c r="D28" s="70">
        <v>9</v>
      </c>
      <c r="E28" s="70" t="s">
        <v>186</v>
      </c>
      <c r="F28" s="71" t="s">
        <v>185</v>
      </c>
    </row>
    <row r="29" spans="1:6" x14ac:dyDescent="0.2">
      <c r="A29" s="73" t="s">
        <v>90</v>
      </c>
      <c r="B29" s="73">
        <v>60</v>
      </c>
      <c r="C29" s="73" t="s">
        <v>168</v>
      </c>
      <c r="D29" s="73">
        <v>12</v>
      </c>
      <c r="E29" s="73" t="s">
        <v>165</v>
      </c>
      <c r="F29" s="71" t="s">
        <v>184</v>
      </c>
    </row>
    <row r="30" spans="1:6" x14ac:dyDescent="0.2">
      <c r="A30" s="73" t="s">
        <v>91</v>
      </c>
      <c r="B30" s="73">
        <v>100</v>
      </c>
      <c r="C30" s="73" t="s">
        <v>207</v>
      </c>
      <c r="D30" s="73">
        <v>12</v>
      </c>
      <c r="E30" s="73" t="s">
        <v>165</v>
      </c>
      <c r="F30" s="71" t="s">
        <v>183</v>
      </c>
    </row>
    <row r="31" spans="1:6" x14ac:dyDescent="0.2">
      <c r="A31" s="70" t="s">
        <v>92</v>
      </c>
      <c r="B31" s="70">
        <v>50</v>
      </c>
      <c r="C31" s="70" t="s">
        <v>176</v>
      </c>
      <c r="D31" s="70">
        <v>8</v>
      </c>
      <c r="E31" s="70"/>
      <c r="F31" s="71" t="s">
        <v>208</v>
      </c>
    </row>
    <row r="32" spans="1:6" x14ac:dyDescent="0.2">
      <c r="A32" s="73" t="s">
        <v>93</v>
      </c>
      <c r="B32" s="73">
        <v>30</v>
      </c>
      <c r="C32" s="73" t="s">
        <v>168</v>
      </c>
      <c r="D32" s="73">
        <v>8</v>
      </c>
      <c r="E32" s="73"/>
      <c r="F32" s="73" t="s">
        <v>209</v>
      </c>
    </row>
    <row r="33" spans="1:6" x14ac:dyDescent="0.2">
      <c r="A33" s="70" t="s">
        <v>187</v>
      </c>
      <c r="B33" s="73">
        <v>30</v>
      </c>
      <c r="C33" s="73" t="s">
        <v>176</v>
      </c>
      <c r="D33" s="73">
        <v>8</v>
      </c>
      <c r="E33" s="70"/>
      <c r="F33" s="71" t="s">
        <v>182</v>
      </c>
    </row>
    <row r="34" spans="1:6" x14ac:dyDescent="0.2">
      <c r="A34" s="73" t="s">
        <v>188</v>
      </c>
      <c r="B34" s="73">
        <v>50</v>
      </c>
      <c r="C34" s="73" t="s">
        <v>176</v>
      </c>
      <c r="D34" s="73">
        <v>6</v>
      </c>
      <c r="E34" s="73"/>
      <c r="F34" s="73" t="s">
        <v>210</v>
      </c>
    </row>
    <row r="35" spans="1:6" x14ac:dyDescent="0.2">
      <c r="A35" s="70" t="s">
        <v>189</v>
      </c>
      <c r="B35" s="73">
        <v>50</v>
      </c>
      <c r="C35" s="73" t="s">
        <v>176</v>
      </c>
      <c r="D35" s="73">
        <v>6</v>
      </c>
      <c r="E35" s="70"/>
      <c r="F35" s="71" t="s">
        <v>180</v>
      </c>
    </row>
    <row r="36" spans="1:6" x14ac:dyDescent="0.2">
      <c r="A36" s="73" t="s">
        <v>190</v>
      </c>
      <c r="B36" s="73">
        <v>50</v>
      </c>
      <c r="C36" s="73" t="s">
        <v>176</v>
      </c>
      <c r="D36" s="73">
        <v>7</v>
      </c>
      <c r="E36" s="70"/>
      <c r="F36" s="71" t="s">
        <v>211</v>
      </c>
    </row>
    <row r="37" spans="1:6" x14ac:dyDescent="0.2">
      <c r="A37" s="70" t="s">
        <v>191</v>
      </c>
      <c r="B37" s="73">
        <v>30</v>
      </c>
      <c r="C37" s="73" t="s">
        <v>176</v>
      </c>
      <c r="D37" s="73">
        <v>7</v>
      </c>
      <c r="E37" s="70"/>
      <c r="F37" s="71" t="s">
        <v>211</v>
      </c>
    </row>
    <row r="38" spans="1:6" x14ac:dyDescent="0.2">
      <c r="A38" s="73" t="s">
        <v>192</v>
      </c>
      <c r="B38" s="73">
        <v>30</v>
      </c>
      <c r="C38" s="73" t="s">
        <v>176</v>
      </c>
      <c r="D38" s="73">
        <v>6</v>
      </c>
      <c r="E38" s="70"/>
      <c r="F38" s="71" t="s">
        <v>180</v>
      </c>
    </row>
    <row r="39" spans="1:6" x14ac:dyDescent="0.2">
      <c r="A39" s="70" t="s">
        <v>193</v>
      </c>
      <c r="B39" s="70">
        <v>75</v>
      </c>
      <c r="C39" s="70" t="s">
        <v>176</v>
      </c>
      <c r="D39" s="70">
        <v>5</v>
      </c>
      <c r="E39" s="70"/>
      <c r="F39" s="71" t="s">
        <v>177</v>
      </c>
    </row>
    <row r="40" spans="1:6" x14ac:dyDescent="0.2">
      <c r="A40" s="73" t="s">
        <v>194</v>
      </c>
      <c r="B40" s="73">
        <v>40</v>
      </c>
      <c r="C40" s="73" t="s">
        <v>168</v>
      </c>
      <c r="D40" s="73">
        <v>8</v>
      </c>
      <c r="E40" s="73"/>
      <c r="F40" s="73" t="s">
        <v>209</v>
      </c>
    </row>
    <row r="41" spans="1:6" x14ac:dyDescent="0.2">
      <c r="A41" s="70" t="s">
        <v>195</v>
      </c>
      <c r="B41" s="70">
        <v>50</v>
      </c>
      <c r="C41" s="70" t="s">
        <v>168</v>
      </c>
      <c r="D41" s="70">
        <v>10</v>
      </c>
      <c r="E41" s="70"/>
      <c r="F41" s="71" t="s">
        <v>185</v>
      </c>
    </row>
    <row r="42" spans="1:6" x14ac:dyDescent="0.2">
      <c r="A42" s="73" t="s">
        <v>196</v>
      </c>
      <c r="B42" s="70">
        <v>50</v>
      </c>
      <c r="C42" s="70" t="s">
        <v>168</v>
      </c>
      <c r="D42" s="70">
        <v>10</v>
      </c>
      <c r="E42" s="73" t="s">
        <v>166</v>
      </c>
      <c r="F42" s="71" t="s">
        <v>185</v>
      </c>
    </row>
    <row r="43" spans="1:6" x14ac:dyDescent="0.2">
      <c r="A43" s="70" t="s">
        <v>197</v>
      </c>
      <c r="B43" s="73">
        <v>40</v>
      </c>
      <c r="C43" s="73" t="s">
        <v>168</v>
      </c>
      <c r="D43" s="73">
        <v>10</v>
      </c>
      <c r="E43" s="70"/>
      <c r="F43" s="71" t="s">
        <v>185</v>
      </c>
    </row>
    <row r="44" spans="1:6" x14ac:dyDescent="0.2">
      <c r="A44" s="73" t="s">
        <v>198</v>
      </c>
      <c r="B44" s="73">
        <v>30</v>
      </c>
      <c r="C44" s="73" t="s">
        <v>176</v>
      </c>
      <c r="D44" s="73">
        <v>6</v>
      </c>
      <c r="E44" s="70"/>
      <c r="F44" s="71" t="s">
        <v>180</v>
      </c>
    </row>
    <row r="45" spans="1:6" x14ac:dyDescent="0.2">
      <c r="A45" s="70" t="s">
        <v>199</v>
      </c>
      <c r="B45" s="70">
        <v>50</v>
      </c>
      <c r="C45" s="70" t="s">
        <v>168</v>
      </c>
      <c r="D45" s="70">
        <v>8</v>
      </c>
      <c r="E45" s="70"/>
      <c r="F45" s="71" t="s">
        <v>185</v>
      </c>
    </row>
    <row r="46" spans="1:6" x14ac:dyDescent="0.2">
      <c r="A46" s="73" t="s">
        <v>200</v>
      </c>
      <c r="B46" s="70">
        <v>40</v>
      </c>
      <c r="C46" s="70" t="s">
        <v>168</v>
      </c>
      <c r="D46" s="70">
        <v>10</v>
      </c>
      <c r="E46" s="73" t="s">
        <v>166</v>
      </c>
      <c r="F46" s="71" t="s">
        <v>185</v>
      </c>
    </row>
    <row r="47" spans="1:6" x14ac:dyDescent="0.2">
      <c r="A47" s="70" t="s">
        <v>201</v>
      </c>
      <c r="B47" s="70">
        <v>60</v>
      </c>
      <c r="C47" s="70" t="s">
        <v>168</v>
      </c>
      <c r="D47" s="70">
        <v>9</v>
      </c>
      <c r="E47" s="73" t="s">
        <v>166</v>
      </c>
      <c r="F47" s="71" t="s">
        <v>185</v>
      </c>
    </row>
    <row r="48" spans="1:6" x14ac:dyDescent="0.2">
      <c r="A48" s="73" t="s">
        <v>202</v>
      </c>
      <c r="B48" s="73">
        <v>30</v>
      </c>
      <c r="C48" s="73" t="s">
        <v>176</v>
      </c>
      <c r="D48" s="73">
        <v>6</v>
      </c>
      <c r="E48" s="73"/>
      <c r="F48" s="71" t="s">
        <v>182</v>
      </c>
    </row>
    <row r="49" spans="1:6" x14ac:dyDescent="0.2">
      <c r="A49" s="70" t="s">
        <v>203</v>
      </c>
      <c r="B49" s="70">
        <v>80</v>
      </c>
      <c r="C49" s="70" t="s">
        <v>168</v>
      </c>
      <c r="D49" s="70">
        <v>8</v>
      </c>
      <c r="E49" s="70" t="s">
        <v>165</v>
      </c>
      <c r="F49" s="71" t="s">
        <v>185</v>
      </c>
    </row>
    <row r="50" spans="1:6" x14ac:dyDescent="0.2">
      <c r="A50" s="73" t="s">
        <v>204</v>
      </c>
      <c r="B50" s="70">
        <v>80</v>
      </c>
      <c r="C50" s="70" t="s">
        <v>168</v>
      </c>
      <c r="D50" s="70">
        <v>8</v>
      </c>
      <c r="E50" s="70" t="s">
        <v>165</v>
      </c>
      <c r="F50" s="71" t="s">
        <v>185</v>
      </c>
    </row>
    <row r="51" spans="1:6" x14ac:dyDescent="0.2">
      <c r="A51" s="70" t="s">
        <v>205</v>
      </c>
      <c r="B51" s="70">
        <v>80</v>
      </c>
      <c r="C51" s="70" t="s">
        <v>168</v>
      </c>
      <c r="D51" s="70">
        <v>10</v>
      </c>
      <c r="E51" s="70" t="s">
        <v>165</v>
      </c>
      <c r="F51" s="71" t="s">
        <v>185</v>
      </c>
    </row>
    <row r="52" spans="1:6" x14ac:dyDescent="0.2">
      <c r="A52" s="73" t="s">
        <v>206</v>
      </c>
      <c r="B52" s="73">
        <v>30</v>
      </c>
      <c r="C52" s="73" t="s">
        <v>176</v>
      </c>
      <c r="D52" s="73">
        <v>6</v>
      </c>
      <c r="E52" s="73"/>
      <c r="F52" s="73" t="s">
        <v>219</v>
      </c>
    </row>
    <row r="53" spans="1:6" x14ac:dyDescent="0.2">
      <c r="A53" s="70" t="s">
        <v>214</v>
      </c>
      <c r="B53" s="70">
        <v>50</v>
      </c>
      <c r="C53" s="70" t="s">
        <v>168</v>
      </c>
      <c r="D53" s="70">
        <v>2</v>
      </c>
      <c r="E53" s="70"/>
      <c r="F53" s="71" t="s">
        <v>185</v>
      </c>
    </row>
    <row r="54" spans="1:6" ht="25.5" x14ac:dyDescent="0.2">
      <c r="A54" s="73" t="s">
        <v>215</v>
      </c>
      <c r="B54" s="73">
        <v>30</v>
      </c>
      <c r="C54" s="73" t="s">
        <v>176</v>
      </c>
      <c r="D54" s="73">
        <v>6</v>
      </c>
      <c r="E54" s="73"/>
      <c r="F54" s="64" t="s">
        <v>224</v>
      </c>
    </row>
    <row r="55" spans="1:6" x14ac:dyDescent="0.2">
      <c r="A55" s="70" t="s">
        <v>216</v>
      </c>
      <c r="B55" s="70">
        <v>50</v>
      </c>
      <c r="C55" s="70" t="s">
        <v>176</v>
      </c>
      <c r="D55" s="70">
        <v>8</v>
      </c>
      <c r="E55" s="70"/>
      <c r="F55" s="71" t="s">
        <v>225</v>
      </c>
    </row>
    <row r="56" spans="1:6" x14ac:dyDescent="0.2">
      <c r="A56" s="73" t="s">
        <v>217</v>
      </c>
      <c r="B56" s="73">
        <v>30</v>
      </c>
      <c r="C56" s="73" t="s">
        <v>176</v>
      </c>
      <c r="D56" s="73">
        <v>6</v>
      </c>
      <c r="E56" s="73"/>
      <c r="F56" s="64" t="s">
        <v>211</v>
      </c>
    </row>
    <row r="57" spans="1:6" x14ac:dyDescent="0.2">
      <c r="A57" s="70" t="s">
        <v>218</v>
      </c>
      <c r="B57" s="73">
        <v>30</v>
      </c>
      <c r="C57" s="73" t="s">
        <v>176</v>
      </c>
      <c r="D57" s="73">
        <v>6</v>
      </c>
      <c r="E57" s="70"/>
      <c r="F57" s="73" t="s">
        <v>230</v>
      </c>
    </row>
    <row r="58" spans="1:6" x14ac:dyDescent="0.2">
      <c r="A58" s="8"/>
      <c r="B58" s="12"/>
      <c r="C58" s="12"/>
      <c r="D58" s="12"/>
      <c r="E58" s="12"/>
      <c r="F58" s="12"/>
    </row>
    <row r="59" spans="1:6" x14ac:dyDescent="0.2">
      <c r="A59" s="14" t="s">
        <v>94</v>
      </c>
      <c r="B59" s="12"/>
      <c r="C59" s="12"/>
      <c r="D59" s="12"/>
      <c r="E59" s="12"/>
      <c r="F59" s="12"/>
    </row>
    <row r="60" spans="1:6" x14ac:dyDescent="0.2">
      <c r="A60" s="14" t="s">
        <v>95</v>
      </c>
      <c r="B60" s="12"/>
      <c r="C60" s="12"/>
      <c r="D60" s="12"/>
      <c r="E60" s="12"/>
      <c r="F60" s="12"/>
    </row>
    <row r="61" spans="1:6" x14ac:dyDescent="0.2">
      <c r="A61" s="14" t="s">
        <v>231</v>
      </c>
      <c r="B61" s="12"/>
      <c r="C61" s="12"/>
      <c r="D61" s="12"/>
      <c r="E61" s="12"/>
      <c r="F61" s="12"/>
    </row>
    <row r="62" spans="1:6" x14ac:dyDescent="0.2">
      <c r="A62" s="14" t="s">
        <v>232</v>
      </c>
    </row>
  </sheetData>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0C34C-097A-45F7-BB95-1EC1780624EF}">
  <dimension ref="A1:F29"/>
  <sheetViews>
    <sheetView tabSelected="1" workbookViewId="0">
      <selection activeCell="F8" sqref="F8"/>
    </sheetView>
  </sheetViews>
  <sheetFormatPr defaultRowHeight="12.75" x14ac:dyDescent="0.25"/>
  <cols>
    <col min="1" max="1" width="4.140625" style="20" customWidth="1"/>
    <col min="2" max="2" width="46.140625" style="20" customWidth="1"/>
    <col min="3" max="3" width="9.140625" style="20"/>
    <col min="4" max="4" width="9.140625" style="13"/>
    <col min="5" max="16384" width="9.140625" style="20"/>
  </cols>
  <sheetData>
    <row r="1" spans="1:6" ht="15.75" x14ac:dyDescent="0.25">
      <c r="A1" s="1" t="s">
        <v>109</v>
      </c>
    </row>
    <row r="2" spans="1:6" ht="38.25" x14ac:dyDescent="0.25">
      <c r="A2" s="32" t="s">
        <v>25</v>
      </c>
      <c r="B2" s="32" t="s">
        <v>22</v>
      </c>
      <c r="C2" s="32" t="s">
        <v>23</v>
      </c>
      <c r="D2" s="32" t="s">
        <v>24</v>
      </c>
    </row>
    <row r="3" spans="1:6" x14ac:dyDescent="0.25">
      <c r="A3" s="21">
        <v>1</v>
      </c>
      <c r="B3" s="124" t="s">
        <v>96</v>
      </c>
      <c r="C3" s="124"/>
      <c r="D3" s="124"/>
      <c r="E3" s="35"/>
      <c r="F3" s="35"/>
    </row>
    <row r="4" spans="1:6" x14ac:dyDescent="0.25">
      <c r="A4" s="42">
        <v>2</v>
      </c>
      <c r="B4" s="33" t="s">
        <v>26</v>
      </c>
      <c r="C4" s="34" t="s">
        <v>46</v>
      </c>
      <c r="D4" s="59" cm="1">
        <f t="array" ref="D4:E4">'Tab 5.Trassiraied'!C139:D139/1000</f>
        <v>48.51</v>
      </c>
      <c r="E4" s="58">
        <v>0</v>
      </c>
    </row>
    <row r="5" spans="1:6" x14ac:dyDescent="0.25">
      <c r="A5" s="21">
        <v>3</v>
      </c>
      <c r="B5" s="36" t="s">
        <v>97</v>
      </c>
      <c r="C5" s="31" t="s">
        <v>27</v>
      </c>
      <c r="D5" s="60">
        <f>'Tab 5.Trassiraied'!I139</f>
        <v>26.590999999999998</v>
      </c>
    </row>
    <row r="6" spans="1:6" x14ac:dyDescent="0.25">
      <c r="A6" s="42">
        <v>4</v>
      </c>
      <c r="B6" s="36" t="s">
        <v>98</v>
      </c>
      <c r="C6" s="31" t="s">
        <v>27</v>
      </c>
      <c r="D6" s="60">
        <f>D5*0.2</f>
        <v>5.3182</v>
      </c>
    </row>
    <row r="7" spans="1:6" x14ac:dyDescent="0.25">
      <c r="A7" s="21">
        <v>5</v>
      </c>
      <c r="B7" s="37" t="s">
        <v>99</v>
      </c>
      <c r="C7" s="38" t="s">
        <v>27</v>
      </c>
      <c r="D7" s="60">
        <f>'Tab 5.Trassiraied'!G139/10000</f>
        <v>0.78500000000000003</v>
      </c>
    </row>
    <row r="8" spans="1:6" x14ac:dyDescent="0.25">
      <c r="A8" s="42">
        <v>6</v>
      </c>
      <c r="B8" s="100" t="s">
        <v>173</v>
      </c>
      <c r="C8" s="101" t="s">
        <v>29</v>
      </c>
      <c r="D8" s="87">
        <v>6</v>
      </c>
      <c r="E8" s="22"/>
    </row>
    <row r="9" spans="1:6" x14ac:dyDescent="0.25">
      <c r="A9" s="21">
        <v>7</v>
      </c>
      <c r="B9" s="100" t="s">
        <v>533</v>
      </c>
      <c r="C9" s="101" t="s">
        <v>29</v>
      </c>
      <c r="D9" s="87">
        <v>8</v>
      </c>
      <c r="E9" s="22"/>
    </row>
    <row r="10" spans="1:6" x14ac:dyDescent="0.25">
      <c r="A10" s="42">
        <v>8</v>
      </c>
      <c r="B10" s="106" t="s">
        <v>536</v>
      </c>
      <c r="C10" s="109" t="s">
        <v>29</v>
      </c>
      <c r="D10" s="108">
        <f>3*D9</f>
        <v>24</v>
      </c>
      <c r="E10" s="22"/>
    </row>
    <row r="11" spans="1:6" ht="14.25" x14ac:dyDescent="0.25">
      <c r="A11" s="21">
        <v>9</v>
      </c>
      <c r="B11" s="107" t="s">
        <v>537</v>
      </c>
      <c r="C11" s="110" t="s">
        <v>535</v>
      </c>
      <c r="D11" s="108">
        <f>27*D9</f>
        <v>216</v>
      </c>
      <c r="E11" s="22"/>
    </row>
    <row r="12" spans="1:6" x14ac:dyDescent="0.25">
      <c r="A12" s="42">
        <v>10</v>
      </c>
      <c r="B12" s="124" t="s">
        <v>100</v>
      </c>
      <c r="C12" s="124"/>
      <c r="D12" s="124"/>
    </row>
    <row r="13" spans="1:6" ht="14.25" x14ac:dyDescent="0.25">
      <c r="A13" s="21">
        <v>11</v>
      </c>
      <c r="B13" s="39" t="s">
        <v>101</v>
      </c>
      <c r="C13" s="40" t="s">
        <v>102</v>
      </c>
      <c r="D13" s="61">
        <f>'Tab 8.Likv.rajatised'!Q112</f>
        <v>85720.355499999991</v>
      </c>
    </row>
    <row r="14" spans="1:6" ht="14.25" x14ac:dyDescent="0.25">
      <c r="A14" s="42">
        <v>12</v>
      </c>
      <c r="B14" s="36" t="s">
        <v>103</v>
      </c>
      <c r="C14" s="31" t="s">
        <v>102</v>
      </c>
      <c r="D14" s="61">
        <f>'Tab 8.Likv.rajatised'!O112</f>
        <v>70423.525000000009</v>
      </c>
    </row>
    <row r="15" spans="1:6" x14ac:dyDescent="0.25">
      <c r="A15" s="21">
        <v>13</v>
      </c>
      <c r="B15" s="17" t="s">
        <v>28</v>
      </c>
      <c r="C15" s="4" t="s">
        <v>29</v>
      </c>
      <c r="D15" s="4">
        <f>'Tab 5.Trassiraied'!F139</f>
        <v>133</v>
      </c>
      <c r="E15" s="22"/>
    </row>
    <row r="16" spans="1:6" ht="27" x14ac:dyDescent="0.25">
      <c r="A16" s="42">
        <v>14</v>
      </c>
      <c r="B16" s="41" t="s">
        <v>112</v>
      </c>
      <c r="C16" s="31" t="s">
        <v>102</v>
      </c>
      <c r="D16" s="4">
        <f>'Tab 6.Paisu tüüpmaht'!F4*'Tab 6.Paisu tüüpmaht'!G4</f>
        <v>620</v>
      </c>
      <c r="E16" s="22"/>
    </row>
    <row r="17" spans="1:5" ht="25.5" x14ac:dyDescent="0.25">
      <c r="A17" s="21">
        <v>15</v>
      </c>
      <c r="B17" s="41" t="s">
        <v>104</v>
      </c>
      <c r="C17" s="31" t="s">
        <v>102</v>
      </c>
      <c r="D17" s="63">
        <f>'Tab 8.Likv.rajatised'!P112</f>
        <v>3074</v>
      </c>
      <c r="E17" s="22"/>
    </row>
    <row r="18" spans="1:5" x14ac:dyDescent="0.25">
      <c r="A18" s="42">
        <v>16</v>
      </c>
      <c r="B18" s="124" t="s">
        <v>105</v>
      </c>
      <c r="C18" s="124"/>
      <c r="D18" s="124"/>
      <c r="E18" s="22"/>
    </row>
    <row r="19" spans="1:5" ht="25.5" x14ac:dyDescent="0.25">
      <c r="A19" s="21">
        <v>17</v>
      </c>
      <c r="B19" s="15" t="s">
        <v>305</v>
      </c>
      <c r="C19" s="16" t="s">
        <v>30</v>
      </c>
      <c r="D19" s="64">
        <f>'Tab 10a-10b.Truubid'!F24</f>
        <v>129</v>
      </c>
      <c r="E19" s="22"/>
    </row>
    <row r="20" spans="1:5" x14ac:dyDescent="0.25">
      <c r="A20" s="42">
        <v>18</v>
      </c>
      <c r="B20" s="15" t="s">
        <v>376</v>
      </c>
      <c r="C20" s="16" t="s">
        <v>30</v>
      </c>
      <c r="D20" s="64">
        <f>'Tab 10a-10b.Truubid'!F32</f>
        <v>12</v>
      </c>
      <c r="E20" s="22"/>
    </row>
    <row r="21" spans="1:5" x14ac:dyDescent="0.25">
      <c r="A21" s="21">
        <v>19</v>
      </c>
      <c r="B21" s="15" t="s">
        <v>377</v>
      </c>
      <c r="C21" s="16" t="s">
        <v>378</v>
      </c>
      <c r="D21" s="64">
        <f>COUNT('Tab 10a-10b.Truubid'!A30:A31)</f>
        <v>1</v>
      </c>
      <c r="E21" s="22"/>
    </row>
    <row r="22" spans="1:5" ht="25.5" x14ac:dyDescent="0.25">
      <c r="A22" s="42">
        <v>20</v>
      </c>
      <c r="B22" s="17" t="s">
        <v>379</v>
      </c>
      <c r="C22" s="99" t="s">
        <v>102</v>
      </c>
      <c r="D22" s="64">
        <f>'Tab 10a-10b.Truubid'!I32</f>
        <v>6</v>
      </c>
      <c r="E22" s="22"/>
    </row>
    <row r="23" spans="1:5" ht="14.25" x14ac:dyDescent="0.25">
      <c r="A23" s="21">
        <v>21</v>
      </c>
      <c r="B23" s="17" t="s">
        <v>534</v>
      </c>
      <c r="C23" s="99" t="s">
        <v>102</v>
      </c>
      <c r="D23" s="64">
        <f>'Tab 10a-10b.Truubid'!K32</f>
        <v>22</v>
      </c>
      <c r="E23" s="22"/>
    </row>
    <row r="24" spans="1:5" ht="14.25" x14ac:dyDescent="0.25">
      <c r="A24" s="42">
        <v>22</v>
      </c>
      <c r="B24" s="98" t="s">
        <v>380</v>
      </c>
      <c r="C24" s="99" t="s">
        <v>102</v>
      </c>
      <c r="D24" s="64">
        <f>'Tab 10a-10b.Truubid'!J32</f>
        <v>40</v>
      </c>
      <c r="E24" s="22"/>
    </row>
    <row r="25" spans="1:5" x14ac:dyDescent="0.25">
      <c r="A25" s="21">
        <v>23</v>
      </c>
      <c r="B25" s="124" t="s">
        <v>320</v>
      </c>
      <c r="C25" s="124"/>
      <c r="D25" s="124"/>
      <c r="E25" s="22"/>
    </row>
    <row r="26" spans="1:5" ht="14.25" x14ac:dyDescent="0.2">
      <c r="A26" s="42">
        <v>24</v>
      </c>
      <c r="B26" s="10" t="s">
        <v>321</v>
      </c>
      <c r="C26" s="31" t="s">
        <v>102</v>
      </c>
      <c r="D26" s="87">
        <f>'Tab 11.Veejuhtmed'!I15</f>
        <v>535.79999999999995</v>
      </c>
      <c r="E26" s="22"/>
    </row>
    <row r="27" spans="1:5" ht="14.25" x14ac:dyDescent="0.2">
      <c r="A27" s="21">
        <v>25</v>
      </c>
      <c r="B27" s="10" t="s">
        <v>322</v>
      </c>
      <c r="C27" s="31" t="s">
        <v>102</v>
      </c>
      <c r="D27" s="87">
        <f>D26*0.6</f>
        <v>321.47999999999996</v>
      </c>
      <c r="E27" s="22"/>
    </row>
    <row r="28" spans="1:5" x14ac:dyDescent="0.25">
      <c r="A28" s="42">
        <v>26</v>
      </c>
      <c r="B28" s="124" t="s">
        <v>107</v>
      </c>
      <c r="C28" s="124"/>
      <c r="D28" s="124"/>
      <c r="E28" s="22"/>
    </row>
    <row r="29" spans="1:5" x14ac:dyDescent="0.25">
      <c r="A29" s="21">
        <v>27</v>
      </c>
      <c r="B29" s="91" t="s">
        <v>108</v>
      </c>
      <c r="C29" s="18" t="s">
        <v>29</v>
      </c>
      <c r="D29" s="64">
        <f>COUNT('Tab 5.Trassiraied'!A128:A138)</f>
        <v>10</v>
      </c>
      <c r="E29" s="22"/>
    </row>
  </sheetData>
  <mergeCells count="5">
    <mergeCell ref="B3:D3"/>
    <mergeCell ref="B12:D12"/>
    <mergeCell ref="B18:D18"/>
    <mergeCell ref="B28:D28"/>
    <mergeCell ref="B25:D25"/>
  </mergeCells>
  <phoneticPr fontId="1" type="noConversion"/>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9D8D6-5E0C-40D4-A89A-E837C90E2114}">
  <dimension ref="A1:K139"/>
  <sheetViews>
    <sheetView showZeros="0" workbookViewId="0">
      <pane ySplit="3" topLeftCell="A4" activePane="bottomLeft" state="frozen"/>
      <selection pane="bottomLeft" activeCell="K7" sqref="K7"/>
    </sheetView>
  </sheetViews>
  <sheetFormatPr defaultRowHeight="14.25" x14ac:dyDescent="0.2"/>
  <cols>
    <col min="1" max="1" width="4.7109375" style="6" customWidth="1"/>
    <col min="2" max="2" width="11.7109375" style="6" customWidth="1"/>
    <col min="3" max="4" width="9.140625" style="6"/>
    <col min="5" max="5" width="9.42578125" style="6" customWidth="1"/>
    <col min="6" max="8" width="9.140625" style="6"/>
    <col min="9" max="9" width="10.5703125" style="6" customWidth="1"/>
    <col min="10" max="16384" width="9.140625" style="6"/>
  </cols>
  <sheetData>
    <row r="1" spans="1:11" ht="15.75" x14ac:dyDescent="0.2">
      <c r="A1" s="1" t="s">
        <v>110</v>
      </c>
    </row>
    <row r="2" spans="1:11" ht="51" x14ac:dyDescent="0.2">
      <c r="A2" s="125" t="s">
        <v>25</v>
      </c>
      <c r="B2" s="125" t="s">
        <v>141</v>
      </c>
      <c r="C2" s="125" t="s">
        <v>143</v>
      </c>
      <c r="D2" s="125"/>
      <c r="E2" s="11" t="s">
        <v>142</v>
      </c>
      <c r="F2" s="11" t="s">
        <v>111</v>
      </c>
      <c r="G2" s="11" t="s">
        <v>116</v>
      </c>
      <c r="H2" s="11" t="s">
        <v>144</v>
      </c>
      <c r="I2" s="11" t="s">
        <v>31</v>
      </c>
    </row>
    <row r="3" spans="1:11" x14ac:dyDescent="0.2">
      <c r="A3" s="125"/>
      <c r="B3" s="125"/>
      <c r="C3" s="11" t="s">
        <v>18</v>
      </c>
      <c r="D3" s="11" t="s">
        <v>17</v>
      </c>
      <c r="E3" s="11" t="s">
        <v>30</v>
      </c>
      <c r="F3" s="11" t="s">
        <v>29</v>
      </c>
      <c r="G3" s="11" t="s">
        <v>32</v>
      </c>
      <c r="H3" s="11" t="s">
        <v>32</v>
      </c>
      <c r="I3" s="11" t="s">
        <v>27</v>
      </c>
    </row>
    <row r="4" spans="1:11" x14ac:dyDescent="0.2">
      <c r="A4" s="157">
        <v>1</v>
      </c>
      <c r="B4" s="64">
        <f>'Tab 1.Kraavide param.'!A3</f>
        <v>101</v>
      </c>
      <c r="C4" s="64">
        <f>'Tab 2.Kraavivalli param.'!B4</f>
        <v>62</v>
      </c>
      <c r="D4" s="64">
        <f>'Tab 2.Kraavivalli param.'!C4</f>
        <v>336</v>
      </c>
      <c r="E4" s="64">
        <v>6</v>
      </c>
      <c r="F4" s="64">
        <f>'Tab 8.Likv.rajatised'!J7</f>
        <v>0</v>
      </c>
      <c r="G4" s="64">
        <f>'Tab 8.Likv.rajatised'!H7*'Tab 6.Paisu tüüpmaht'!$E$4+'Tab 8.Likv.rajatised'!I7*'Tab 6.Paisu tüüpmaht'!$E$5</f>
        <v>0</v>
      </c>
      <c r="H4" s="64"/>
      <c r="I4" s="158">
        <f>((C4+D4)*E4+G4+H4)/10000</f>
        <v>0.23880000000000001</v>
      </c>
      <c r="K4" s="14"/>
    </row>
    <row r="5" spans="1:11" x14ac:dyDescent="0.2">
      <c r="A5" s="157">
        <v>2</v>
      </c>
      <c r="B5" s="64">
        <f>'Tab 1.Kraavide param.'!A4</f>
        <v>102</v>
      </c>
      <c r="C5" s="64">
        <f>'Tab 2.Kraavivalli param.'!B5</f>
        <v>0</v>
      </c>
      <c r="D5" s="64">
        <f>'Tab 2.Kraavivalli param.'!C5</f>
        <v>436</v>
      </c>
      <c r="E5" s="64">
        <v>6</v>
      </c>
      <c r="F5" s="64">
        <f>'Tab 8.Likv.rajatised'!J8</f>
        <v>0</v>
      </c>
      <c r="G5" s="64">
        <f>'Tab 8.Likv.rajatised'!H8*'Tab 6.Paisu tüüpmaht'!$E$4+'Tab 8.Likv.rajatised'!I8*'Tab 6.Paisu tüüpmaht'!$E$5</f>
        <v>0</v>
      </c>
      <c r="H5" s="64"/>
      <c r="I5" s="158">
        <f t="shared" ref="I5:I30" si="0">((C5+D5)*E5+G5)/10000</f>
        <v>0.2616</v>
      </c>
    </row>
    <row r="6" spans="1:11" x14ac:dyDescent="0.2">
      <c r="A6" s="157">
        <v>3</v>
      </c>
      <c r="B6" s="64">
        <f>'Tab 1.Kraavide param.'!A5</f>
        <v>103</v>
      </c>
      <c r="C6" s="64"/>
      <c r="D6" s="64">
        <v>964</v>
      </c>
      <c r="E6" s="64">
        <v>6</v>
      </c>
      <c r="F6" s="64">
        <f>'Tab 8.Likv.rajatised'!J9</f>
        <v>21</v>
      </c>
      <c r="G6" s="64">
        <f>'Tab 8.Likv.rajatised'!H9*'Tab 6.Paisu tüüpmaht'!$E$4+'Tab 8.Likv.rajatised'!I9*'Tab 6.Paisu tüüpmaht'!$E$5</f>
        <v>1113</v>
      </c>
      <c r="H6" s="64"/>
      <c r="I6" s="158">
        <f t="shared" si="0"/>
        <v>0.68969999999999998</v>
      </c>
    </row>
    <row r="7" spans="1:11" x14ac:dyDescent="0.2">
      <c r="A7" s="157">
        <v>4</v>
      </c>
      <c r="B7" s="64">
        <f>'Tab 1.Kraavide param.'!A6</f>
        <v>104</v>
      </c>
      <c r="C7" s="64"/>
      <c r="D7" s="64">
        <f>169+404</f>
        <v>573</v>
      </c>
      <c r="E7" s="64">
        <v>6</v>
      </c>
      <c r="F7" s="64">
        <f>'Tab 8.Likv.rajatised'!J10</f>
        <v>5</v>
      </c>
      <c r="G7" s="64">
        <f>'Tab 8.Likv.rajatised'!H10*'Tab 6.Paisu tüüpmaht'!$E$4+'Tab 8.Likv.rajatised'!I10*'Tab 6.Paisu tüüpmaht'!$E$5</f>
        <v>265</v>
      </c>
      <c r="H7" s="64"/>
      <c r="I7" s="158">
        <f t="shared" si="0"/>
        <v>0.37030000000000002</v>
      </c>
    </row>
    <row r="8" spans="1:11" x14ac:dyDescent="0.2">
      <c r="A8" s="157">
        <v>5</v>
      </c>
      <c r="B8" s="64">
        <f>'Tab 1.Kraavide param.'!A8</f>
        <v>106</v>
      </c>
      <c r="C8" s="64">
        <f>'Tab 2.Kraavivalli param.'!B9</f>
        <v>0</v>
      </c>
      <c r="D8" s="64">
        <f>'Tab 2.Kraavivalli param.'!C9</f>
        <v>268</v>
      </c>
      <c r="E8" s="64">
        <v>6</v>
      </c>
      <c r="F8" s="64">
        <f>'Tab 8.Likv.rajatised'!J11</f>
        <v>0</v>
      </c>
      <c r="G8" s="64">
        <f>'Tab 8.Likv.rajatised'!H11*'Tab 6.Paisu tüüpmaht'!$E$4+'Tab 8.Likv.rajatised'!I11*'Tab 6.Paisu tüüpmaht'!$E$5</f>
        <v>0</v>
      </c>
      <c r="H8" s="64"/>
      <c r="I8" s="158">
        <f t="shared" si="0"/>
        <v>0.1608</v>
      </c>
    </row>
    <row r="9" spans="1:11" x14ac:dyDescent="0.2">
      <c r="A9" s="157">
        <v>6</v>
      </c>
      <c r="B9" s="64">
        <f>'Tab 1.Kraavide param.'!A9</f>
        <v>107</v>
      </c>
      <c r="C9" s="64"/>
      <c r="D9" s="64">
        <v>404</v>
      </c>
      <c r="E9" s="64">
        <v>6</v>
      </c>
      <c r="F9" s="64">
        <f>'Tab 8.Likv.rajatised'!J12</f>
        <v>9</v>
      </c>
      <c r="G9" s="64">
        <f>'Tab 8.Likv.rajatised'!H12*'Tab 6.Paisu tüüpmaht'!$E$4+'Tab 8.Likv.rajatised'!I12*'Tab 6.Paisu tüüpmaht'!$E$5</f>
        <v>477</v>
      </c>
      <c r="H9" s="64"/>
      <c r="I9" s="158">
        <f t="shared" si="0"/>
        <v>0.29010000000000002</v>
      </c>
    </row>
    <row r="10" spans="1:11" x14ac:dyDescent="0.2">
      <c r="A10" s="157">
        <v>7</v>
      </c>
      <c r="B10" s="64">
        <f>'Tab 1.Kraavide param.'!A13</f>
        <v>111</v>
      </c>
      <c r="C10" s="64">
        <f>'Tab 2.Kraavivalli param.'!B14</f>
        <v>0</v>
      </c>
      <c r="D10" s="64">
        <v>71</v>
      </c>
      <c r="E10" s="64">
        <v>6</v>
      </c>
      <c r="F10" s="64">
        <f>'Tab 8.Likv.rajatised'!J13</f>
        <v>0</v>
      </c>
      <c r="G10" s="64">
        <f>'Tab 8.Likv.rajatised'!H13*'Tab 6.Paisu tüüpmaht'!$E$4+'Tab 8.Likv.rajatised'!I13*'Tab 6.Paisu tüüpmaht'!$E$5</f>
        <v>0</v>
      </c>
      <c r="H10" s="64"/>
      <c r="I10" s="158">
        <f t="shared" si="0"/>
        <v>4.2599999999999999E-2</v>
      </c>
    </row>
    <row r="11" spans="1:11" x14ac:dyDescent="0.2">
      <c r="A11" s="157">
        <v>8</v>
      </c>
      <c r="B11" s="64">
        <f>'Tab 1.Kraavide param.'!A14</f>
        <v>112</v>
      </c>
      <c r="C11" s="64">
        <v>261</v>
      </c>
      <c r="D11" s="64"/>
      <c r="E11" s="64">
        <v>6</v>
      </c>
      <c r="F11" s="64">
        <f>'Tab 8.Likv.rajatised'!J14</f>
        <v>0</v>
      </c>
      <c r="G11" s="64">
        <f>'Tab 8.Likv.rajatised'!H14*'Tab 6.Paisu tüüpmaht'!$E$4+'Tab 8.Likv.rajatised'!I14*'Tab 6.Paisu tüüpmaht'!$E$5</f>
        <v>0</v>
      </c>
      <c r="H11" s="64"/>
      <c r="I11" s="158">
        <f t="shared" si="0"/>
        <v>0.15659999999999999</v>
      </c>
    </row>
    <row r="12" spans="1:11" x14ac:dyDescent="0.2">
      <c r="A12" s="157">
        <v>9</v>
      </c>
      <c r="B12" s="64">
        <f>'Tab 1.Kraavide param.'!A15</f>
        <v>113</v>
      </c>
      <c r="C12" s="64">
        <f>'Tab 2.Kraavivalli param.'!B16</f>
        <v>194</v>
      </c>
      <c r="D12" s="64">
        <f>'Tab 2.Kraavivalli param.'!C16</f>
        <v>0</v>
      </c>
      <c r="E12" s="64">
        <v>6</v>
      </c>
      <c r="F12" s="64">
        <f>'Tab 8.Likv.rajatised'!J15</f>
        <v>0</v>
      </c>
      <c r="G12" s="64">
        <f>'Tab 8.Likv.rajatised'!H15*'Tab 6.Paisu tüüpmaht'!$E$4+'Tab 8.Likv.rajatised'!I15*'Tab 6.Paisu tüüpmaht'!$E$5</f>
        <v>0</v>
      </c>
      <c r="H12" s="64"/>
      <c r="I12" s="158">
        <f t="shared" si="0"/>
        <v>0.1164</v>
      </c>
    </row>
    <row r="13" spans="1:11" x14ac:dyDescent="0.2">
      <c r="A13" s="157">
        <v>10</v>
      </c>
      <c r="B13" s="64">
        <f>'Tab 1.Kraavide param.'!A16</f>
        <v>114</v>
      </c>
      <c r="C13" s="64">
        <f>'Tab 2.Kraavivalli param.'!B17</f>
        <v>0</v>
      </c>
      <c r="D13" s="64">
        <v>889</v>
      </c>
      <c r="E13" s="64">
        <v>6</v>
      </c>
      <c r="F13" s="64">
        <f>'Tab 8.Likv.rajatised'!J16</f>
        <v>0</v>
      </c>
      <c r="G13" s="64">
        <f>'Tab 8.Likv.rajatised'!H16*'Tab 6.Paisu tüüpmaht'!$E$4+'Tab 8.Likv.rajatised'!I16*'Tab 6.Paisu tüüpmaht'!$E$5</f>
        <v>0</v>
      </c>
      <c r="H13" s="64"/>
      <c r="I13" s="158">
        <f t="shared" si="0"/>
        <v>0.53339999999999999</v>
      </c>
    </row>
    <row r="14" spans="1:11" x14ac:dyDescent="0.2">
      <c r="A14" s="157">
        <v>11</v>
      </c>
      <c r="B14" s="64">
        <f>'Tab 1.Kraavide param.'!A17</f>
        <v>115</v>
      </c>
      <c r="C14" s="64">
        <f>'Tab 2.Kraavivalli param.'!B18</f>
        <v>0</v>
      </c>
      <c r="D14" s="64">
        <v>662</v>
      </c>
      <c r="E14" s="64">
        <v>6</v>
      </c>
      <c r="F14" s="64">
        <f>'Tab 8.Likv.rajatised'!J17</f>
        <v>0</v>
      </c>
      <c r="G14" s="64">
        <f>'Tab 8.Likv.rajatised'!H17*'Tab 6.Paisu tüüpmaht'!$E$4+'Tab 8.Likv.rajatised'!I17*'Tab 6.Paisu tüüpmaht'!$E$5</f>
        <v>0</v>
      </c>
      <c r="H14" s="64"/>
      <c r="I14" s="158">
        <f t="shared" si="0"/>
        <v>0.3972</v>
      </c>
    </row>
    <row r="15" spans="1:11" x14ac:dyDescent="0.2">
      <c r="A15" s="157">
        <v>12</v>
      </c>
      <c r="B15" s="64">
        <f>'Tab 1.Kraavide param.'!A18</f>
        <v>116</v>
      </c>
      <c r="C15" s="64">
        <f>'Tab 2.Kraavivalli param.'!B19</f>
        <v>0</v>
      </c>
      <c r="D15" s="64">
        <f>'Tab 2.Kraavivalli param.'!C19</f>
        <v>0</v>
      </c>
      <c r="E15" s="64">
        <v>6</v>
      </c>
      <c r="F15" s="64">
        <f>'Tab 8.Likv.rajatised'!J18</f>
        <v>0</v>
      </c>
      <c r="G15" s="64">
        <f>'Tab 8.Likv.rajatised'!H18*'Tab 6.Paisu tüüpmaht'!$E$4+'Tab 8.Likv.rajatised'!I18*'Tab 6.Paisu tüüpmaht'!$E$5</f>
        <v>0</v>
      </c>
      <c r="H15" s="64"/>
      <c r="I15" s="158">
        <f t="shared" si="0"/>
        <v>0</v>
      </c>
    </row>
    <row r="16" spans="1:11" x14ac:dyDescent="0.2">
      <c r="A16" s="157">
        <v>13</v>
      </c>
      <c r="B16" s="64">
        <f>'Tab 1.Kraavide param.'!A19</f>
        <v>117</v>
      </c>
      <c r="C16" s="64">
        <f>'Tab 2.Kraavivalli param.'!B20</f>
        <v>0</v>
      </c>
      <c r="D16" s="64">
        <v>633</v>
      </c>
      <c r="E16" s="64">
        <v>6</v>
      </c>
      <c r="F16" s="64">
        <f>'Tab 8.Likv.rajatised'!J19</f>
        <v>0</v>
      </c>
      <c r="G16" s="64">
        <f>'Tab 8.Likv.rajatised'!H19*'Tab 6.Paisu tüüpmaht'!$E$4+'Tab 8.Likv.rajatised'!I19*'Tab 6.Paisu tüüpmaht'!$E$5</f>
        <v>0</v>
      </c>
      <c r="H16" s="64"/>
      <c r="I16" s="158">
        <f t="shared" si="0"/>
        <v>0.37980000000000003</v>
      </c>
    </row>
    <row r="17" spans="1:9" x14ac:dyDescent="0.2">
      <c r="A17" s="157">
        <v>14</v>
      </c>
      <c r="B17" s="64">
        <f>'Tab 1.Kraavide param.'!A20</f>
        <v>118</v>
      </c>
      <c r="C17" s="64">
        <f>'Tab 2.Kraavivalli param.'!B21</f>
        <v>270</v>
      </c>
      <c r="D17" s="64">
        <f>'Tab 2.Kraavivalli param.'!C21</f>
        <v>0</v>
      </c>
      <c r="E17" s="64">
        <v>6</v>
      </c>
      <c r="F17" s="64">
        <f>'Tab 8.Likv.rajatised'!J20</f>
        <v>0</v>
      </c>
      <c r="G17" s="64">
        <f>'Tab 8.Likv.rajatised'!H20*'Tab 6.Paisu tüüpmaht'!$E$4+'Tab 8.Likv.rajatised'!I20*'Tab 6.Paisu tüüpmaht'!$E$5</f>
        <v>0</v>
      </c>
      <c r="H17" s="64"/>
      <c r="I17" s="158">
        <f t="shared" si="0"/>
        <v>0.16200000000000001</v>
      </c>
    </row>
    <row r="18" spans="1:9" x14ac:dyDescent="0.2">
      <c r="A18" s="157">
        <v>15</v>
      </c>
      <c r="B18" s="64">
        <f>'Tab 1.Kraavide param.'!A22</f>
        <v>120</v>
      </c>
      <c r="C18" s="64">
        <v>408</v>
      </c>
      <c r="D18" s="64">
        <f>'Tab 2.Kraavivalli param.'!C23</f>
        <v>0</v>
      </c>
      <c r="E18" s="64">
        <v>6</v>
      </c>
      <c r="F18" s="64">
        <f>'Tab 8.Likv.rajatised'!J21</f>
        <v>0</v>
      </c>
      <c r="G18" s="64">
        <f>'Tab 8.Likv.rajatised'!H21*'Tab 6.Paisu tüüpmaht'!$E$4+'Tab 8.Likv.rajatised'!I21*'Tab 6.Paisu tüüpmaht'!$E$5</f>
        <v>0</v>
      </c>
      <c r="H18" s="64"/>
      <c r="I18" s="158">
        <f t="shared" si="0"/>
        <v>0.24479999999999999</v>
      </c>
    </row>
    <row r="19" spans="1:9" x14ac:dyDescent="0.2">
      <c r="A19" s="157">
        <v>16</v>
      </c>
      <c r="B19" s="64">
        <f>'Tab 1.Kraavide param.'!A23</f>
        <v>121</v>
      </c>
      <c r="C19" s="64">
        <v>270</v>
      </c>
      <c r="D19" s="64">
        <f>'Tab 2.Kraavivalli param.'!C24</f>
        <v>0</v>
      </c>
      <c r="E19" s="64">
        <v>6</v>
      </c>
      <c r="F19" s="64">
        <f>'Tab 8.Likv.rajatised'!J22</f>
        <v>0</v>
      </c>
      <c r="G19" s="64">
        <f>'Tab 8.Likv.rajatised'!H22*'Tab 6.Paisu tüüpmaht'!$E$4+'Tab 8.Likv.rajatised'!I22*'Tab 6.Paisu tüüpmaht'!$E$5</f>
        <v>0</v>
      </c>
      <c r="H19" s="64"/>
      <c r="I19" s="158">
        <f t="shared" si="0"/>
        <v>0.16200000000000001</v>
      </c>
    </row>
    <row r="20" spans="1:9" x14ac:dyDescent="0.2">
      <c r="A20" s="157">
        <v>17</v>
      </c>
      <c r="B20" s="64">
        <f>'Tab 1.Kraavide param.'!A24</f>
        <v>122</v>
      </c>
      <c r="C20" s="64">
        <v>468</v>
      </c>
      <c r="D20" s="64">
        <f>'Tab 2.Kraavivalli param.'!C25</f>
        <v>0</v>
      </c>
      <c r="E20" s="64">
        <v>6</v>
      </c>
      <c r="F20" s="64">
        <f>'Tab 8.Likv.rajatised'!J23</f>
        <v>0</v>
      </c>
      <c r="G20" s="64">
        <f>'Tab 8.Likv.rajatised'!H23*'Tab 6.Paisu tüüpmaht'!$E$4+'Tab 8.Likv.rajatised'!I23*'Tab 6.Paisu tüüpmaht'!$E$5</f>
        <v>0</v>
      </c>
      <c r="H20" s="64"/>
      <c r="I20" s="158">
        <f t="shared" si="0"/>
        <v>0.28079999999999999</v>
      </c>
    </row>
    <row r="21" spans="1:9" x14ac:dyDescent="0.2">
      <c r="A21" s="157">
        <v>18</v>
      </c>
      <c r="B21" s="64">
        <f>'Tab 1.Kraavide param.'!A25</f>
        <v>123</v>
      </c>
      <c r="C21" s="64">
        <f>'Tab 2.Kraavivalli param.'!B26</f>
        <v>0</v>
      </c>
      <c r="D21" s="64">
        <v>336</v>
      </c>
      <c r="E21" s="64">
        <v>6</v>
      </c>
      <c r="F21" s="64">
        <f>'Tab 8.Likv.rajatised'!J24</f>
        <v>0</v>
      </c>
      <c r="G21" s="64">
        <f>'Tab 8.Likv.rajatised'!H24*'Tab 6.Paisu tüüpmaht'!$E$4+'Tab 8.Likv.rajatised'!I24*'Tab 6.Paisu tüüpmaht'!$E$5</f>
        <v>0</v>
      </c>
      <c r="H21" s="64"/>
      <c r="I21" s="158">
        <f t="shared" si="0"/>
        <v>0.2016</v>
      </c>
    </row>
    <row r="22" spans="1:9" x14ac:dyDescent="0.2">
      <c r="A22" s="157">
        <v>19</v>
      </c>
      <c r="B22" s="64">
        <f>'Tab 1.Kraavide param.'!A27</f>
        <v>125</v>
      </c>
      <c r="C22" s="64">
        <v>568</v>
      </c>
      <c r="D22" s="64">
        <f>'Tab 2.Kraavivalli param.'!C28</f>
        <v>0</v>
      </c>
      <c r="E22" s="64">
        <v>6</v>
      </c>
      <c r="F22" s="64">
        <f>'Tab 8.Likv.rajatised'!J25</f>
        <v>0</v>
      </c>
      <c r="G22" s="64">
        <f>'Tab 8.Likv.rajatised'!H25*'Tab 6.Paisu tüüpmaht'!$E$4+'Tab 8.Likv.rajatised'!I25*'Tab 6.Paisu tüüpmaht'!$E$5</f>
        <v>0</v>
      </c>
      <c r="H22" s="64"/>
      <c r="I22" s="158">
        <f t="shared" si="0"/>
        <v>0.34079999999999999</v>
      </c>
    </row>
    <row r="23" spans="1:9" x14ac:dyDescent="0.2">
      <c r="A23" s="157">
        <v>20</v>
      </c>
      <c r="B23" s="64">
        <f>'Tab 1.Kraavide param.'!A29</f>
        <v>127</v>
      </c>
      <c r="C23" s="64">
        <f>'Tab 2.Kraavivalli param.'!B30</f>
        <v>0</v>
      </c>
      <c r="D23" s="64">
        <v>343</v>
      </c>
      <c r="E23" s="64">
        <v>6</v>
      </c>
      <c r="F23" s="64">
        <f>'Tab 8.Likv.rajatised'!J26</f>
        <v>0</v>
      </c>
      <c r="G23" s="64">
        <f>'Tab 8.Likv.rajatised'!H26*'Tab 6.Paisu tüüpmaht'!$E$4+'Tab 8.Likv.rajatised'!I26*'Tab 6.Paisu tüüpmaht'!$E$5</f>
        <v>0</v>
      </c>
      <c r="H23" s="64"/>
      <c r="I23" s="158">
        <f t="shared" si="0"/>
        <v>0.20580000000000001</v>
      </c>
    </row>
    <row r="24" spans="1:9" x14ac:dyDescent="0.2">
      <c r="A24" s="157">
        <v>21</v>
      </c>
      <c r="B24" s="64">
        <f>'Tab 1.Kraavide param.'!A30</f>
        <v>128</v>
      </c>
      <c r="C24" s="64">
        <f>'Tab 2.Kraavivalli param.'!B31</f>
        <v>131</v>
      </c>
      <c r="D24" s="64">
        <f>'Tab 2.Kraavivalli param.'!C31</f>
        <v>0</v>
      </c>
      <c r="E24" s="64">
        <v>6</v>
      </c>
      <c r="F24" s="64">
        <f>'Tab 8.Likv.rajatised'!J27</f>
        <v>0</v>
      </c>
      <c r="G24" s="64">
        <f>'Tab 8.Likv.rajatised'!H27*'Tab 6.Paisu tüüpmaht'!$E$4+'Tab 8.Likv.rajatised'!I27*'Tab 6.Paisu tüüpmaht'!$E$5</f>
        <v>0</v>
      </c>
      <c r="H24" s="64"/>
      <c r="I24" s="158">
        <f t="shared" si="0"/>
        <v>7.8600000000000003E-2</v>
      </c>
    </row>
    <row r="25" spans="1:9" x14ac:dyDescent="0.2">
      <c r="A25" s="157">
        <v>22</v>
      </c>
      <c r="B25" s="64">
        <f>'Tab 1.Kraavide param.'!A31</f>
        <v>129</v>
      </c>
      <c r="C25" s="64">
        <f>'Tab 2.Kraavivalli param.'!B32</f>
        <v>0</v>
      </c>
      <c r="D25" s="64">
        <v>350</v>
      </c>
      <c r="E25" s="64">
        <v>6</v>
      </c>
      <c r="F25" s="64">
        <f>'Tab 8.Likv.rajatised'!J28</f>
        <v>0</v>
      </c>
      <c r="G25" s="64">
        <f>'Tab 8.Likv.rajatised'!H28*'Tab 6.Paisu tüüpmaht'!$E$4+'Tab 8.Likv.rajatised'!I28*'Tab 6.Paisu tüüpmaht'!$E$5</f>
        <v>0</v>
      </c>
      <c r="H25" s="64"/>
      <c r="I25" s="158">
        <f t="shared" si="0"/>
        <v>0.21</v>
      </c>
    </row>
    <row r="26" spans="1:9" x14ac:dyDescent="0.2">
      <c r="A26" s="157">
        <v>23</v>
      </c>
      <c r="B26" s="64">
        <f>'Tab 1.Kraavide param.'!A32</f>
        <v>130</v>
      </c>
      <c r="C26" s="64">
        <f>'Tab 2.Kraavivalli param.'!B33</f>
        <v>0</v>
      </c>
      <c r="D26" s="64">
        <f>'Tab 2.Kraavivalli param.'!C33</f>
        <v>509</v>
      </c>
      <c r="E26" s="64">
        <v>6</v>
      </c>
      <c r="F26" s="64">
        <f>'Tab 8.Likv.rajatised'!J29</f>
        <v>0</v>
      </c>
      <c r="G26" s="64">
        <f>'Tab 8.Likv.rajatised'!H29*'Tab 6.Paisu tüüpmaht'!$E$4+'Tab 8.Likv.rajatised'!I29*'Tab 6.Paisu tüüpmaht'!$E$5</f>
        <v>0</v>
      </c>
      <c r="H26" s="64"/>
      <c r="I26" s="158">
        <f t="shared" si="0"/>
        <v>0.3054</v>
      </c>
    </row>
    <row r="27" spans="1:9" x14ac:dyDescent="0.2">
      <c r="A27" s="157">
        <v>24</v>
      </c>
      <c r="B27" s="64">
        <f>'Tab 1.Kraavide param.'!A33</f>
        <v>131</v>
      </c>
      <c r="C27" s="64">
        <v>336</v>
      </c>
      <c r="D27" s="64">
        <f>'Tab 2.Kraavivalli param.'!C34</f>
        <v>0</v>
      </c>
      <c r="E27" s="64">
        <v>6</v>
      </c>
      <c r="F27" s="64">
        <f>'Tab 8.Likv.rajatised'!J30</f>
        <v>0</v>
      </c>
      <c r="G27" s="64">
        <f>'Tab 8.Likv.rajatised'!H30*'Tab 6.Paisu tüüpmaht'!$E$4+'Tab 8.Likv.rajatised'!I30*'Tab 6.Paisu tüüpmaht'!$E$5</f>
        <v>0</v>
      </c>
      <c r="H27" s="64"/>
      <c r="I27" s="158">
        <f t="shared" si="0"/>
        <v>0.2016</v>
      </c>
    </row>
    <row r="28" spans="1:9" x14ac:dyDescent="0.2">
      <c r="A28" s="157">
        <v>25</v>
      </c>
      <c r="B28" s="64">
        <f>'Tab 1.Kraavide param.'!A34</f>
        <v>132</v>
      </c>
      <c r="C28" s="64"/>
      <c r="D28" s="64">
        <f>'Tab 2.Kraavivalli param.'!C35</f>
        <v>190</v>
      </c>
      <c r="E28" s="64">
        <v>6</v>
      </c>
      <c r="F28" s="64">
        <f>'Tab 8.Likv.rajatised'!J31</f>
        <v>0</v>
      </c>
      <c r="G28" s="64">
        <f>'Tab 8.Likv.rajatised'!H31*'Tab 6.Paisu tüüpmaht'!$E$4+'Tab 8.Likv.rajatised'!I31*'Tab 6.Paisu tüüpmaht'!$E$5</f>
        <v>0</v>
      </c>
      <c r="H28" s="64"/>
      <c r="I28" s="158">
        <f t="shared" si="0"/>
        <v>0.114</v>
      </c>
    </row>
    <row r="29" spans="1:9" x14ac:dyDescent="0.2">
      <c r="A29" s="157">
        <v>26</v>
      </c>
      <c r="B29" s="64">
        <f>'Tab 1.Kraavide param.'!A36</f>
        <v>134</v>
      </c>
      <c r="C29" s="64">
        <v>548</v>
      </c>
      <c r="D29" s="64">
        <f>'Tab 2.Kraavivalli param.'!C37</f>
        <v>0</v>
      </c>
      <c r="E29" s="64">
        <v>6</v>
      </c>
      <c r="F29" s="64">
        <f>'Tab 8.Likv.rajatised'!J32</f>
        <v>0</v>
      </c>
      <c r="G29" s="64">
        <f>'Tab 8.Likv.rajatised'!H32*'Tab 6.Paisu tüüpmaht'!$E$4+'Tab 8.Likv.rajatised'!I32*'Tab 6.Paisu tüüpmaht'!$E$5</f>
        <v>0</v>
      </c>
      <c r="H29" s="64"/>
      <c r="I29" s="158">
        <f t="shared" si="0"/>
        <v>0.32879999999999998</v>
      </c>
    </row>
    <row r="30" spans="1:9" x14ac:dyDescent="0.2">
      <c r="A30" s="157">
        <v>27</v>
      </c>
      <c r="B30" s="64">
        <f>'Tab 1.Kraavide param.'!A37</f>
        <v>135</v>
      </c>
      <c r="C30" s="64">
        <f>'Tab 2.Kraavivalli param.'!B38</f>
        <v>0</v>
      </c>
      <c r="D30" s="64">
        <v>445</v>
      </c>
      <c r="E30" s="64">
        <v>6</v>
      </c>
      <c r="F30" s="64">
        <f>'Tab 8.Likv.rajatised'!J33</f>
        <v>0</v>
      </c>
      <c r="G30" s="64">
        <f>'Tab 8.Likv.rajatised'!H33*'Tab 6.Paisu tüüpmaht'!$E$4+'Tab 8.Likv.rajatised'!I33*'Tab 6.Paisu tüüpmaht'!$E$5</f>
        <v>0</v>
      </c>
      <c r="H30" s="64"/>
      <c r="I30" s="158">
        <f t="shared" si="0"/>
        <v>0.26700000000000002</v>
      </c>
    </row>
    <row r="31" spans="1:9" x14ac:dyDescent="0.2">
      <c r="A31" s="157">
        <v>28</v>
      </c>
      <c r="B31" s="64">
        <f>'Tab 1.Kraavide param.'!A38</f>
        <v>136</v>
      </c>
      <c r="C31" s="64">
        <v>240</v>
      </c>
      <c r="D31" s="64">
        <f>'Tab 2.Kraavivalli param.'!C39</f>
        <v>0</v>
      </c>
      <c r="E31" s="64">
        <v>6</v>
      </c>
      <c r="F31" s="64">
        <f>'Tab 8.Likv.rajatised'!J34</f>
        <v>0</v>
      </c>
      <c r="G31" s="64">
        <f>'Tab 8.Likv.rajatised'!H34*'Tab 6.Paisu tüüpmaht'!$E$4+'Tab 8.Likv.rajatised'!I34*'Tab 6.Paisu tüüpmaht'!$E$5</f>
        <v>0</v>
      </c>
      <c r="H31" s="64"/>
      <c r="I31" s="158">
        <f t="shared" ref="I31:I63" si="1">((C31+D31)*E31+G31)/10000</f>
        <v>0.14399999999999999</v>
      </c>
    </row>
    <row r="32" spans="1:9" x14ac:dyDescent="0.2">
      <c r="A32" s="157">
        <v>29</v>
      </c>
      <c r="B32" s="64">
        <f>'Tab 1.Kraavide param.'!A39</f>
        <v>137</v>
      </c>
      <c r="C32" s="64">
        <f>'Tab 2.Kraavivalli param.'!B40</f>
        <v>0</v>
      </c>
      <c r="D32" s="64">
        <v>420</v>
      </c>
      <c r="E32" s="64">
        <v>6</v>
      </c>
      <c r="F32" s="64">
        <f>'Tab 8.Likv.rajatised'!J35</f>
        <v>0</v>
      </c>
      <c r="G32" s="64">
        <f>'Tab 8.Likv.rajatised'!H35*'Tab 6.Paisu tüüpmaht'!$E$4+'Tab 8.Likv.rajatised'!I35*'Tab 6.Paisu tüüpmaht'!$E$5</f>
        <v>0</v>
      </c>
      <c r="H32" s="64"/>
      <c r="I32" s="158">
        <f t="shared" si="1"/>
        <v>0.252</v>
      </c>
    </row>
    <row r="33" spans="1:9" x14ac:dyDescent="0.2">
      <c r="A33" s="157">
        <v>30</v>
      </c>
      <c r="B33" s="64">
        <f>'Tab 1.Kraavide param.'!A41</f>
        <v>139</v>
      </c>
      <c r="C33" s="64">
        <v>199</v>
      </c>
      <c r="D33" s="64">
        <f>'Tab 2.Kraavivalli param.'!C42</f>
        <v>0</v>
      </c>
      <c r="E33" s="64">
        <v>6</v>
      </c>
      <c r="F33" s="64">
        <f>'Tab 8.Likv.rajatised'!J36</f>
        <v>0</v>
      </c>
      <c r="G33" s="64">
        <f>'Tab 8.Likv.rajatised'!H36*'Tab 6.Paisu tüüpmaht'!$E$4+'Tab 8.Likv.rajatised'!I36*'Tab 6.Paisu tüüpmaht'!$E$5</f>
        <v>0</v>
      </c>
      <c r="H33" s="64"/>
      <c r="I33" s="158">
        <f t="shared" si="1"/>
        <v>0.11940000000000001</v>
      </c>
    </row>
    <row r="34" spans="1:9" x14ac:dyDescent="0.2">
      <c r="A34" s="157">
        <v>31</v>
      </c>
      <c r="B34" s="64">
        <f>'Tab 1.Kraavide param.'!A42</f>
        <v>140</v>
      </c>
      <c r="C34" s="64">
        <f>'Tab 2.Kraavivalli param.'!B43</f>
        <v>0</v>
      </c>
      <c r="D34" s="64">
        <f>'Tab 2.Kraavivalli param.'!C43</f>
        <v>152</v>
      </c>
      <c r="E34" s="64">
        <v>6</v>
      </c>
      <c r="F34" s="64">
        <f>'Tab 8.Likv.rajatised'!J37</f>
        <v>0</v>
      </c>
      <c r="G34" s="64">
        <f>'Tab 8.Likv.rajatised'!H37*'Tab 6.Paisu tüüpmaht'!$E$4+'Tab 8.Likv.rajatised'!I37*'Tab 6.Paisu tüüpmaht'!$E$5</f>
        <v>0</v>
      </c>
      <c r="H34" s="64"/>
      <c r="I34" s="158">
        <f t="shared" si="1"/>
        <v>9.1200000000000003E-2</v>
      </c>
    </row>
    <row r="35" spans="1:9" x14ac:dyDescent="0.2">
      <c r="A35" s="157">
        <v>32</v>
      </c>
      <c r="B35" s="64">
        <f>'Tab 1.Kraavide param.'!A43</f>
        <v>141</v>
      </c>
      <c r="C35" s="64">
        <f>'Tab 2.Kraavivalli param.'!B44</f>
        <v>0</v>
      </c>
      <c r="D35" s="64">
        <f>'Tab 2.Kraavivalli param.'!C44</f>
        <v>225</v>
      </c>
      <c r="E35" s="64">
        <v>6</v>
      </c>
      <c r="F35" s="64">
        <f>'Tab 8.Likv.rajatised'!J38</f>
        <v>0</v>
      </c>
      <c r="G35" s="64">
        <f>'Tab 8.Likv.rajatised'!H38*'Tab 6.Paisu tüüpmaht'!$E$4+'Tab 8.Likv.rajatised'!I38*'Tab 6.Paisu tüüpmaht'!$E$5</f>
        <v>0</v>
      </c>
      <c r="H35" s="64"/>
      <c r="I35" s="158">
        <f t="shared" si="1"/>
        <v>0.13500000000000001</v>
      </c>
    </row>
    <row r="36" spans="1:9" x14ac:dyDescent="0.2">
      <c r="A36" s="157">
        <v>33</v>
      </c>
      <c r="B36" s="64">
        <f>'Tab 1.Kraavide param.'!A44</f>
        <v>142</v>
      </c>
      <c r="C36" s="64">
        <f>'Tab 2.Kraavivalli param.'!B45</f>
        <v>0</v>
      </c>
      <c r="D36" s="64">
        <v>461</v>
      </c>
      <c r="E36" s="64">
        <v>6</v>
      </c>
      <c r="F36" s="64">
        <f>'Tab 8.Likv.rajatised'!J39</f>
        <v>0</v>
      </c>
      <c r="G36" s="64">
        <f>'Tab 8.Likv.rajatised'!H39*'Tab 6.Paisu tüüpmaht'!$E$4+'Tab 8.Likv.rajatised'!I39*'Tab 6.Paisu tüüpmaht'!$E$5</f>
        <v>0</v>
      </c>
      <c r="H36" s="64"/>
      <c r="I36" s="158">
        <f t="shared" si="1"/>
        <v>0.27660000000000001</v>
      </c>
    </row>
    <row r="37" spans="1:9" x14ac:dyDescent="0.2">
      <c r="A37" s="157">
        <v>34</v>
      </c>
      <c r="B37" s="64">
        <f>'Tab 1.Kraavide param.'!A47</f>
        <v>145</v>
      </c>
      <c r="C37" s="64">
        <f>'Tab 2.Kraavivalli param.'!B48</f>
        <v>253</v>
      </c>
      <c r="D37" s="64">
        <f>'Tab 2.Kraavivalli param.'!C48</f>
        <v>0</v>
      </c>
      <c r="E37" s="64">
        <v>6</v>
      </c>
      <c r="F37" s="64">
        <f>'Tab 8.Likv.rajatised'!J40</f>
        <v>0</v>
      </c>
      <c r="G37" s="64">
        <f>'Tab 8.Likv.rajatised'!H40*'Tab 6.Paisu tüüpmaht'!$E$4+'Tab 8.Likv.rajatised'!I40*'Tab 6.Paisu tüüpmaht'!$E$5</f>
        <v>0</v>
      </c>
      <c r="H37" s="64"/>
      <c r="I37" s="158">
        <f t="shared" si="1"/>
        <v>0.15179999999999999</v>
      </c>
    </row>
    <row r="38" spans="1:9" x14ac:dyDescent="0.2">
      <c r="A38" s="157">
        <v>35</v>
      </c>
      <c r="B38" s="64">
        <f>'Tab 1.Kraavide param.'!A48</f>
        <v>146</v>
      </c>
      <c r="C38" s="64">
        <f>'Tab 2.Kraavivalli param.'!B49</f>
        <v>384</v>
      </c>
      <c r="D38" s="64"/>
      <c r="E38" s="64">
        <v>6</v>
      </c>
      <c r="F38" s="64">
        <f>'Tab 8.Likv.rajatised'!J41</f>
        <v>0</v>
      </c>
      <c r="G38" s="64">
        <f>'Tab 8.Likv.rajatised'!H41*'Tab 6.Paisu tüüpmaht'!$E$4+'Tab 8.Likv.rajatised'!I41*'Tab 6.Paisu tüüpmaht'!$E$5</f>
        <v>0</v>
      </c>
      <c r="H38" s="64"/>
      <c r="I38" s="158">
        <f t="shared" si="1"/>
        <v>0.23039999999999999</v>
      </c>
    </row>
    <row r="39" spans="1:9" x14ac:dyDescent="0.2">
      <c r="A39" s="157">
        <v>36</v>
      </c>
      <c r="B39" s="64">
        <f>'Tab 1.Kraavide param.'!A49</f>
        <v>147</v>
      </c>
      <c r="C39" s="64">
        <f>'Tab 2.Kraavivalli param.'!B50</f>
        <v>336</v>
      </c>
      <c r="D39" s="64">
        <f>'Tab 2.Kraavivalli param.'!C50</f>
        <v>0</v>
      </c>
      <c r="E39" s="64">
        <v>6</v>
      </c>
      <c r="F39" s="64">
        <f>'Tab 8.Likv.rajatised'!J42</f>
        <v>0</v>
      </c>
      <c r="G39" s="64">
        <f>'Tab 8.Likv.rajatised'!H42*'Tab 6.Paisu tüüpmaht'!$E$4+'Tab 8.Likv.rajatised'!I42*'Tab 6.Paisu tüüpmaht'!$E$5</f>
        <v>0</v>
      </c>
      <c r="H39" s="64"/>
      <c r="I39" s="158">
        <f t="shared" si="1"/>
        <v>0.2016</v>
      </c>
    </row>
    <row r="40" spans="1:9" x14ac:dyDescent="0.2">
      <c r="A40" s="157">
        <v>37</v>
      </c>
      <c r="B40" s="64">
        <f>'Tab 1.Kraavide param.'!A50</f>
        <v>148</v>
      </c>
      <c r="C40" s="64">
        <f>'Tab 2.Kraavivalli param.'!B51</f>
        <v>386</v>
      </c>
      <c r="D40" s="64">
        <f>'Tab 2.Kraavivalli param.'!C51</f>
        <v>0</v>
      </c>
      <c r="E40" s="64">
        <v>6</v>
      </c>
      <c r="F40" s="64">
        <f>'Tab 8.Likv.rajatised'!J43</f>
        <v>0</v>
      </c>
      <c r="G40" s="64">
        <f>'Tab 8.Likv.rajatised'!H43*'Tab 6.Paisu tüüpmaht'!$E$4+'Tab 8.Likv.rajatised'!I43*'Tab 6.Paisu tüüpmaht'!$E$5</f>
        <v>0</v>
      </c>
      <c r="H40" s="64"/>
      <c r="I40" s="158">
        <f t="shared" si="1"/>
        <v>0.2316</v>
      </c>
    </row>
    <row r="41" spans="1:9" x14ac:dyDescent="0.2">
      <c r="A41" s="157">
        <v>38</v>
      </c>
      <c r="B41" s="64">
        <f>'Tab 1.Kraavide param.'!A51</f>
        <v>149</v>
      </c>
      <c r="C41" s="64">
        <f>'Tab 2.Kraavivalli param.'!B52</f>
        <v>292</v>
      </c>
      <c r="D41" s="64">
        <f>'Tab 2.Kraavivalli param.'!C52</f>
        <v>0</v>
      </c>
      <c r="E41" s="64">
        <v>6</v>
      </c>
      <c r="F41" s="64">
        <f>'Tab 8.Likv.rajatised'!J44</f>
        <v>0</v>
      </c>
      <c r="G41" s="64">
        <f>'Tab 8.Likv.rajatised'!H44*'Tab 6.Paisu tüüpmaht'!$E$4+'Tab 8.Likv.rajatised'!I44*'Tab 6.Paisu tüüpmaht'!$E$5</f>
        <v>0</v>
      </c>
      <c r="H41" s="64"/>
      <c r="I41" s="158">
        <f t="shared" si="1"/>
        <v>0.17519999999999999</v>
      </c>
    </row>
    <row r="42" spans="1:9" x14ac:dyDescent="0.2">
      <c r="A42" s="157">
        <v>39</v>
      </c>
      <c r="B42" s="64">
        <f>'Tab 1.Kraavide param.'!A54</f>
        <v>152</v>
      </c>
      <c r="C42" s="64">
        <f>'Tab 2.Kraavivalli param.'!B55</f>
        <v>0</v>
      </c>
      <c r="D42" s="64">
        <f>'Tab 2.Kraavivalli param.'!C55</f>
        <v>359</v>
      </c>
      <c r="E42" s="64">
        <v>6</v>
      </c>
      <c r="F42" s="64">
        <f>'Tab 8.Likv.rajatised'!J45</f>
        <v>0</v>
      </c>
      <c r="G42" s="64">
        <f>'Tab 8.Likv.rajatised'!H45*'Tab 6.Paisu tüüpmaht'!$E$4+'Tab 8.Likv.rajatised'!I45*'Tab 6.Paisu tüüpmaht'!$E$5</f>
        <v>0</v>
      </c>
      <c r="H42" s="64"/>
      <c r="I42" s="158">
        <f t="shared" si="1"/>
        <v>0.21540000000000001</v>
      </c>
    </row>
    <row r="43" spans="1:9" x14ac:dyDescent="0.2">
      <c r="A43" s="157">
        <v>40</v>
      </c>
      <c r="B43" s="64">
        <f>'Tab 1.Kraavide param.'!A57</f>
        <v>155</v>
      </c>
      <c r="C43" s="64">
        <f>'Tab 2.Kraavivalli param.'!B58</f>
        <v>0</v>
      </c>
      <c r="D43" s="64">
        <v>298</v>
      </c>
      <c r="E43" s="64">
        <v>6</v>
      </c>
      <c r="F43" s="64">
        <f>'Tab 8.Likv.rajatised'!J46</f>
        <v>0</v>
      </c>
      <c r="G43" s="64">
        <f>'Tab 8.Likv.rajatised'!H46*'Tab 6.Paisu tüüpmaht'!$E$4+'Tab 8.Likv.rajatised'!I46*'Tab 6.Paisu tüüpmaht'!$E$5</f>
        <v>0</v>
      </c>
      <c r="H43" s="64"/>
      <c r="I43" s="158">
        <f t="shared" si="1"/>
        <v>0.17879999999999999</v>
      </c>
    </row>
    <row r="44" spans="1:9" x14ac:dyDescent="0.2">
      <c r="A44" s="157">
        <v>41</v>
      </c>
      <c r="B44" s="64">
        <f>'Tab 1.Kraavide param.'!A58</f>
        <v>156</v>
      </c>
      <c r="C44" s="64">
        <f>'Tab 2.Kraavivalli param.'!B59</f>
        <v>373</v>
      </c>
      <c r="D44" s="64">
        <f>'Tab 2.Kraavivalli param.'!C59</f>
        <v>0</v>
      </c>
      <c r="E44" s="64">
        <v>6</v>
      </c>
      <c r="F44" s="64">
        <f>'Tab 8.Likv.rajatised'!J47</f>
        <v>0</v>
      </c>
      <c r="G44" s="64">
        <f>'Tab 8.Likv.rajatised'!H47*'Tab 6.Paisu tüüpmaht'!$E$4+'Tab 8.Likv.rajatised'!I47*'Tab 6.Paisu tüüpmaht'!$E$5</f>
        <v>0</v>
      </c>
      <c r="H44" s="64"/>
      <c r="I44" s="158">
        <f t="shared" si="1"/>
        <v>0.2238</v>
      </c>
    </row>
    <row r="45" spans="1:9" x14ac:dyDescent="0.2">
      <c r="A45" s="157">
        <v>42</v>
      </c>
      <c r="B45" s="64">
        <f>'Tab 1.Kraavide param.'!A60</f>
        <v>158</v>
      </c>
      <c r="C45" s="64">
        <v>191</v>
      </c>
      <c r="D45" s="64">
        <f>'Tab 2.Kraavivalli param.'!C61</f>
        <v>0</v>
      </c>
      <c r="E45" s="64">
        <v>6</v>
      </c>
      <c r="F45" s="64">
        <f>'Tab 8.Likv.rajatised'!J48</f>
        <v>0</v>
      </c>
      <c r="G45" s="64">
        <f>'Tab 8.Likv.rajatised'!H48*'Tab 6.Paisu tüüpmaht'!$E$4+'Tab 8.Likv.rajatised'!I48*'Tab 6.Paisu tüüpmaht'!$E$5</f>
        <v>0</v>
      </c>
      <c r="H45" s="64"/>
      <c r="I45" s="158">
        <f t="shared" si="1"/>
        <v>0.11459999999999999</v>
      </c>
    </row>
    <row r="46" spans="1:9" x14ac:dyDescent="0.2">
      <c r="A46" s="157">
        <v>43</v>
      </c>
      <c r="B46" s="64">
        <f>'Tab 1.Kraavide param.'!A61</f>
        <v>159</v>
      </c>
      <c r="C46" s="64">
        <v>210</v>
      </c>
      <c r="D46" s="64">
        <f>'Tab 2.Kraavivalli param.'!C62</f>
        <v>0</v>
      </c>
      <c r="E46" s="64">
        <v>6</v>
      </c>
      <c r="F46" s="64">
        <f>'Tab 8.Likv.rajatised'!J49</f>
        <v>0</v>
      </c>
      <c r="G46" s="64">
        <f>'Tab 8.Likv.rajatised'!H49*'Tab 6.Paisu tüüpmaht'!$E$4+'Tab 8.Likv.rajatised'!I49*'Tab 6.Paisu tüüpmaht'!$E$5</f>
        <v>0</v>
      </c>
      <c r="H46" s="64"/>
      <c r="I46" s="158">
        <f t="shared" si="1"/>
        <v>0.126</v>
      </c>
    </row>
    <row r="47" spans="1:9" x14ac:dyDescent="0.2">
      <c r="A47" s="157">
        <v>44</v>
      </c>
      <c r="B47" s="64">
        <f>'Tab 1.Kraavide param.'!A62</f>
        <v>160</v>
      </c>
      <c r="C47" s="64">
        <v>571</v>
      </c>
      <c r="D47" s="64">
        <f>'Tab 2.Kraavivalli param.'!C63</f>
        <v>0</v>
      </c>
      <c r="E47" s="64">
        <v>6</v>
      </c>
      <c r="F47" s="64">
        <f>'Tab 8.Likv.rajatised'!J50</f>
        <v>0</v>
      </c>
      <c r="G47" s="64">
        <f>'Tab 8.Likv.rajatised'!H50*'Tab 6.Paisu tüüpmaht'!$E$4+'Tab 8.Likv.rajatised'!I50*'Tab 6.Paisu tüüpmaht'!$E$5</f>
        <v>0</v>
      </c>
      <c r="H47" s="64"/>
      <c r="I47" s="158">
        <f t="shared" si="1"/>
        <v>0.34260000000000002</v>
      </c>
    </row>
    <row r="48" spans="1:9" x14ac:dyDescent="0.2">
      <c r="A48" s="157">
        <v>45</v>
      </c>
      <c r="B48" s="64">
        <f>'Tab 1.Kraavide param.'!A63</f>
        <v>161</v>
      </c>
      <c r="C48" s="64">
        <f>'Tab 2.Kraavivalli param.'!B64</f>
        <v>281</v>
      </c>
      <c r="D48" s="64">
        <f>'Tab 2.Kraavivalli param.'!C64</f>
        <v>69</v>
      </c>
      <c r="E48" s="64">
        <v>6</v>
      </c>
      <c r="F48" s="64">
        <f>'Tab 8.Likv.rajatised'!J51</f>
        <v>0</v>
      </c>
      <c r="G48" s="64">
        <f>'Tab 8.Likv.rajatised'!H51*'Tab 6.Paisu tüüpmaht'!$E$4+'Tab 8.Likv.rajatised'!I51*'Tab 6.Paisu tüüpmaht'!$E$5</f>
        <v>0</v>
      </c>
      <c r="H48" s="64"/>
      <c r="I48" s="158">
        <f t="shared" si="1"/>
        <v>0.21</v>
      </c>
    </row>
    <row r="49" spans="1:9" x14ac:dyDescent="0.2">
      <c r="A49" s="157">
        <v>46</v>
      </c>
      <c r="B49" s="64">
        <f>'Tab 1.Kraavide param.'!A64</f>
        <v>162</v>
      </c>
      <c r="C49" s="64">
        <v>380</v>
      </c>
      <c r="D49" s="64">
        <f>'Tab 2.Kraavivalli param.'!C65</f>
        <v>0</v>
      </c>
      <c r="E49" s="64">
        <v>6</v>
      </c>
      <c r="F49" s="64">
        <f>'Tab 8.Likv.rajatised'!J52</f>
        <v>0</v>
      </c>
      <c r="G49" s="64">
        <f>'Tab 8.Likv.rajatised'!H52*'Tab 6.Paisu tüüpmaht'!$E$4+'Tab 8.Likv.rajatised'!I52*'Tab 6.Paisu tüüpmaht'!$E$5</f>
        <v>0</v>
      </c>
      <c r="H49" s="64"/>
      <c r="I49" s="158">
        <f t="shared" si="1"/>
        <v>0.22800000000000001</v>
      </c>
    </row>
    <row r="50" spans="1:9" x14ac:dyDescent="0.2">
      <c r="A50" s="157">
        <v>47</v>
      </c>
      <c r="B50" s="64">
        <f>'Tab 1.Kraavide param.'!A65</f>
        <v>163</v>
      </c>
      <c r="C50" s="64">
        <f>'Tab 2.Kraavivalli param.'!B66</f>
        <v>0</v>
      </c>
      <c r="D50" s="64">
        <v>473</v>
      </c>
      <c r="E50" s="64">
        <v>6</v>
      </c>
      <c r="F50" s="64">
        <f>'Tab 8.Likv.rajatised'!J53</f>
        <v>2</v>
      </c>
      <c r="G50" s="64">
        <f>'Tab 8.Likv.rajatised'!H53*'Tab 6.Paisu tüüpmaht'!$E$4+'Tab 8.Likv.rajatised'!I53*'Tab 6.Paisu tüüpmaht'!$E$5</f>
        <v>106</v>
      </c>
      <c r="H50" s="64"/>
      <c r="I50" s="158">
        <f t="shared" si="1"/>
        <v>0.2944</v>
      </c>
    </row>
    <row r="51" spans="1:9" x14ac:dyDescent="0.2">
      <c r="A51" s="157">
        <v>48</v>
      </c>
      <c r="B51" s="64">
        <f>'Tab 1.Kraavide param.'!A66</f>
        <v>164</v>
      </c>
      <c r="C51" s="64">
        <f>'Tab 2.Kraavivalli param.'!B67</f>
        <v>0</v>
      </c>
      <c r="D51" s="64">
        <v>187</v>
      </c>
      <c r="E51" s="64">
        <v>6</v>
      </c>
      <c r="F51" s="64">
        <f>'Tab 8.Likv.rajatised'!J54</f>
        <v>0</v>
      </c>
      <c r="G51" s="64">
        <f>'Tab 8.Likv.rajatised'!H54*'Tab 6.Paisu tüüpmaht'!$E$4+'Tab 8.Likv.rajatised'!I54*'Tab 6.Paisu tüüpmaht'!$E$5</f>
        <v>0</v>
      </c>
      <c r="H51" s="64"/>
      <c r="I51" s="158">
        <f t="shared" si="1"/>
        <v>0.11219999999999999</v>
      </c>
    </row>
    <row r="52" spans="1:9" x14ac:dyDescent="0.2">
      <c r="A52" s="157">
        <v>49</v>
      </c>
      <c r="B52" s="64">
        <f>'Tab 1.Kraavide param.'!A67</f>
        <v>165</v>
      </c>
      <c r="C52" s="64">
        <f>'Tab 2.Kraavivalli param.'!B68</f>
        <v>0</v>
      </c>
      <c r="D52" s="64">
        <f>'Tab 2.Kraavivalli param.'!C68</f>
        <v>0</v>
      </c>
      <c r="E52" s="64">
        <v>6</v>
      </c>
      <c r="F52" s="64">
        <f>'Tab 8.Likv.rajatised'!J55</f>
        <v>1</v>
      </c>
      <c r="G52" s="64">
        <f>'Tab 8.Likv.rajatised'!H55*'Tab 6.Paisu tüüpmaht'!$E$4+'Tab 8.Likv.rajatised'!I55*'Tab 6.Paisu tüüpmaht'!$E$5</f>
        <v>53</v>
      </c>
      <c r="H52" s="64"/>
      <c r="I52" s="158">
        <f t="shared" si="1"/>
        <v>5.3E-3</v>
      </c>
    </row>
    <row r="53" spans="1:9" x14ac:dyDescent="0.2">
      <c r="A53" s="157">
        <v>50</v>
      </c>
      <c r="B53" s="64">
        <f>'Tab 1.Kraavide param.'!A69</f>
        <v>167</v>
      </c>
      <c r="C53" s="64">
        <v>644</v>
      </c>
      <c r="D53" s="64"/>
      <c r="E53" s="64">
        <v>6</v>
      </c>
      <c r="F53" s="64">
        <f>'Tab 8.Likv.rajatised'!J56</f>
        <v>0</v>
      </c>
      <c r="G53" s="64">
        <f>'Tab 8.Likv.rajatised'!H56*'Tab 6.Paisu tüüpmaht'!$E$4+'Tab 8.Likv.rajatised'!I56*'Tab 6.Paisu tüüpmaht'!$E$5</f>
        <v>0</v>
      </c>
      <c r="H53" s="64"/>
      <c r="I53" s="158">
        <f t="shared" si="1"/>
        <v>0.38640000000000002</v>
      </c>
    </row>
    <row r="54" spans="1:9" ht="25.5" x14ac:dyDescent="0.2">
      <c r="A54" s="157">
        <v>51</v>
      </c>
      <c r="B54" s="64" t="str">
        <f>'Tab 1.Kraavide param.'!A70</f>
        <v>168 (Lindi oja)</v>
      </c>
      <c r="C54" s="64">
        <f>'Tab 2.Kraavivalli param.'!B71</f>
        <v>1431</v>
      </c>
      <c r="D54" s="64">
        <f>'Tab 2.Kraavivalli param.'!C71</f>
        <v>933</v>
      </c>
      <c r="E54" s="64">
        <v>6</v>
      </c>
      <c r="F54" s="64">
        <f>'Tab 8.Likv.rajatised'!J57</f>
        <v>0</v>
      </c>
      <c r="G54" s="64">
        <f>'Tab 8.Likv.rajatised'!H57*'Tab 6.Paisu tüüpmaht'!$E$4+'Tab 8.Likv.rajatised'!I57*'Tab 6.Paisu tüüpmaht'!$E$5</f>
        <v>0</v>
      </c>
      <c r="H54" s="64"/>
      <c r="I54" s="158">
        <f>((C54*E54+G54+(546*3))/10000)</f>
        <v>1.0224</v>
      </c>
    </row>
    <row r="55" spans="1:9" x14ac:dyDescent="0.2">
      <c r="A55" s="157">
        <v>52</v>
      </c>
      <c r="B55" s="64">
        <f>'Tab 1.Kraavide param.'!A71</f>
        <v>169</v>
      </c>
      <c r="C55" s="64">
        <f>'Tab 2.Kraavivalli param.'!B72</f>
        <v>210</v>
      </c>
      <c r="D55" s="64">
        <f>'Tab 2.Kraavivalli param.'!C72</f>
        <v>0</v>
      </c>
      <c r="E55" s="64">
        <v>6</v>
      </c>
      <c r="F55" s="64">
        <f>'Tab 8.Likv.rajatised'!J58</f>
        <v>0</v>
      </c>
      <c r="G55" s="64">
        <f>'Tab 8.Likv.rajatised'!H58*'Tab 6.Paisu tüüpmaht'!$E$4+'Tab 8.Likv.rajatised'!I58*'Tab 6.Paisu tüüpmaht'!$E$5</f>
        <v>0</v>
      </c>
      <c r="H55" s="64"/>
      <c r="I55" s="158">
        <f t="shared" si="1"/>
        <v>0.126</v>
      </c>
    </row>
    <row r="56" spans="1:9" x14ac:dyDescent="0.2">
      <c r="A56" s="157">
        <v>53</v>
      </c>
      <c r="B56" s="64">
        <f>'Tab 1.Kraavide param.'!A72</f>
        <v>170</v>
      </c>
      <c r="C56" s="64">
        <f>'Tab 2.Kraavivalli param.'!B73</f>
        <v>0</v>
      </c>
      <c r="D56" s="64">
        <f>'Tab 2.Kraavivalli param.'!C73</f>
        <v>278</v>
      </c>
      <c r="E56" s="64">
        <v>6</v>
      </c>
      <c r="F56" s="64">
        <f>'Tab 8.Likv.rajatised'!J59</f>
        <v>0</v>
      </c>
      <c r="G56" s="64">
        <f>'Tab 8.Likv.rajatised'!H59*'Tab 6.Paisu tüüpmaht'!$E$4+'Tab 8.Likv.rajatised'!I59*'Tab 6.Paisu tüüpmaht'!$E$5</f>
        <v>0</v>
      </c>
      <c r="H56" s="64"/>
      <c r="I56" s="158">
        <f t="shared" si="1"/>
        <v>0.1668</v>
      </c>
    </row>
    <row r="57" spans="1:9" x14ac:dyDescent="0.2">
      <c r="A57" s="157">
        <v>54</v>
      </c>
      <c r="B57" s="64">
        <f>'Tab 1.Kraavide param.'!A73</f>
        <v>171</v>
      </c>
      <c r="C57" s="64">
        <v>122</v>
      </c>
      <c r="D57" s="64">
        <f>'Tab 2.Kraavivalli param.'!C74</f>
        <v>0</v>
      </c>
      <c r="E57" s="64">
        <v>6</v>
      </c>
      <c r="F57" s="64">
        <f>'Tab 8.Likv.rajatised'!J60</f>
        <v>0</v>
      </c>
      <c r="G57" s="64">
        <f>'Tab 8.Likv.rajatised'!H60*'Tab 6.Paisu tüüpmaht'!$E$4+'Tab 8.Likv.rajatised'!I60*'Tab 6.Paisu tüüpmaht'!$E$5</f>
        <v>0</v>
      </c>
      <c r="H57" s="64"/>
      <c r="I57" s="158">
        <f t="shared" si="1"/>
        <v>7.3200000000000001E-2</v>
      </c>
    </row>
    <row r="58" spans="1:9" x14ac:dyDescent="0.2">
      <c r="A58" s="157">
        <v>55</v>
      </c>
      <c r="B58" s="64">
        <f>'Tab 1.Kraavide param.'!A74</f>
        <v>172</v>
      </c>
      <c r="C58" s="64">
        <v>545</v>
      </c>
      <c r="D58" s="64">
        <f>'Tab 2.Kraavivalli param.'!C75</f>
        <v>0</v>
      </c>
      <c r="E58" s="64">
        <v>6</v>
      </c>
      <c r="F58" s="64">
        <f>'Tab 8.Likv.rajatised'!J61</f>
        <v>0</v>
      </c>
      <c r="G58" s="64">
        <f>'Tab 8.Likv.rajatised'!H61*'Tab 6.Paisu tüüpmaht'!$E$4+'Tab 8.Likv.rajatised'!I61*'Tab 6.Paisu tüüpmaht'!$E$5</f>
        <v>0</v>
      </c>
      <c r="H58" s="64"/>
      <c r="I58" s="158">
        <f t="shared" si="1"/>
        <v>0.32700000000000001</v>
      </c>
    </row>
    <row r="59" spans="1:9" x14ac:dyDescent="0.2">
      <c r="A59" s="157">
        <v>56</v>
      </c>
      <c r="B59" s="64">
        <f>'Tab 1.Kraavide param.'!A75</f>
        <v>173</v>
      </c>
      <c r="C59" s="64">
        <v>783</v>
      </c>
      <c r="D59" s="64">
        <f>'Tab 2.Kraavivalli param.'!C76</f>
        <v>0</v>
      </c>
      <c r="E59" s="64">
        <v>6</v>
      </c>
      <c r="F59" s="64">
        <f>'Tab 8.Likv.rajatised'!J62</f>
        <v>0</v>
      </c>
      <c r="G59" s="64">
        <f>'Tab 8.Likv.rajatised'!H62*'Tab 6.Paisu tüüpmaht'!$E$4+'Tab 8.Likv.rajatised'!I62*'Tab 6.Paisu tüüpmaht'!$E$5</f>
        <v>0</v>
      </c>
      <c r="H59" s="64"/>
      <c r="I59" s="158">
        <f t="shared" si="1"/>
        <v>0.4698</v>
      </c>
    </row>
    <row r="60" spans="1:9" x14ac:dyDescent="0.2">
      <c r="A60" s="157">
        <v>57</v>
      </c>
      <c r="B60" s="64">
        <f>'Tab 1.Kraavide param.'!A76</f>
        <v>174</v>
      </c>
      <c r="C60" s="64">
        <f>'Tab 2.Kraavivalli param.'!B77</f>
        <v>0</v>
      </c>
      <c r="D60" s="64">
        <v>442</v>
      </c>
      <c r="E60" s="64">
        <v>6</v>
      </c>
      <c r="F60" s="64">
        <f>'Tab 8.Likv.rajatised'!J63</f>
        <v>0</v>
      </c>
      <c r="G60" s="64">
        <f>'Tab 8.Likv.rajatised'!H63*'Tab 6.Paisu tüüpmaht'!$E$4+'Tab 8.Likv.rajatised'!I63*'Tab 6.Paisu tüüpmaht'!$E$5</f>
        <v>0</v>
      </c>
      <c r="H60" s="64"/>
      <c r="I60" s="158">
        <f t="shared" si="1"/>
        <v>0.26519999999999999</v>
      </c>
    </row>
    <row r="61" spans="1:9" x14ac:dyDescent="0.2">
      <c r="A61" s="157">
        <v>58</v>
      </c>
      <c r="B61" s="64">
        <f>'Tab 1.Kraavide param.'!A77</f>
        <v>175</v>
      </c>
      <c r="C61" s="64">
        <f>'Tab 2.Kraavivalli param.'!B78</f>
        <v>0</v>
      </c>
      <c r="D61" s="64">
        <v>166</v>
      </c>
      <c r="E61" s="64">
        <v>6</v>
      </c>
      <c r="F61" s="64">
        <f>'Tab 8.Likv.rajatised'!J64</f>
        <v>0</v>
      </c>
      <c r="G61" s="64">
        <f>'Tab 8.Likv.rajatised'!H64*'Tab 6.Paisu tüüpmaht'!$E$4+'Tab 8.Likv.rajatised'!I64*'Tab 6.Paisu tüüpmaht'!$E$5</f>
        <v>0</v>
      </c>
      <c r="H61" s="64"/>
      <c r="I61" s="158">
        <f t="shared" si="1"/>
        <v>9.9599999999999994E-2</v>
      </c>
    </row>
    <row r="62" spans="1:9" x14ac:dyDescent="0.2">
      <c r="A62" s="157">
        <v>59</v>
      </c>
      <c r="B62" s="64">
        <f>'Tab 1.Kraavide param.'!A78</f>
        <v>176</v>
      </c>
      <c r="C62" s="64">
        <f>'Tab 2.Kraavivalli param.'!B79</f>
        <v>0</v>
      </c>
      <c r="D62" s="64">
        <v>403</v>
      </c>
      <c r="E62" s="64">
        <v>6</v>
      </c>
      <c r="F62" s="64">
        <f>'Tab 8.Likv.rajatised'!J65</f>
        <v>0</v>
      </c>
      <c r="G62" s="64">
        <f>'Tab 8.Likv.rajatised'!H65*'Tab 6.Paisu tüüpmaht'!$E$4+'Tab 8.Likv.rajatised'!I65*'Tab 6.Paisu tüüpmaht'!$E$5</f>
        <v>0</v>
      </c>
      <c r="H62" s="64"/>
      <c r="I62" s="158">
        <f t="shared" si="1"/>
        <v>0.24179999999999999</v>
      </c>
    </row>
    <row r="63" spans="1:9" x14ac:dyDescent="0.2">
      <c r="A63" s="157">
        <v>60</v>
      </c>
      <c r="B63" s="64">
        <f>'Tab 1.Kraavide param.'!A79</f>
        <v>177</v>
      </c>
      <c r="C63" s="64">
        <f>'Tab 2.Kraavivalli param.'!B80</f>
        <v>0</v>
      </c>
      <c r="D63" s="64">
        <v>249</v>
      </c>
      <c r="E63" s="64">
        <v>6</v>
      </c>
      <c r="F63" s="64">
        <f>'Tab 8.Likv.rajatised'!J66</f>
        <v>0</v>
      </c>
      <c r="G63" s="64">
        <f>'Tab 8.Likv.rajatised'!H66*'Tab 6.Paisu tüüpmaht'!$E$4+'Tab 8.Likv.rajatised'!I66*'Tab 6.Paisu tüüpmaht'!$E$5</f>
        <v>0</v>
      </c>
      <c r="H63" s="64"/>
      <c r="I63" s="158">
        <f t="shared" si="1"/>
        <v>0.14940000000000001</v>
      </c>
    </row>
    <row r="64" spans="1:9" x14ac:dyDescent="0.2">
      <c r="A64" s="157">
        <v>61</v>
      </c>
      <c r="B64" s="64">
        <f>'Tab 1.Kraavide param.'!A82</f>
        <v>180</v>
      </c>
      <c r="C64" s="64">
        <f>'Tab 2.Kraavivalli param.'!B83</f>
        <v>0</v>
      </c>
      <c r="D64" s="64">
        <v>468</v>
      </c>
      <c r="E64" s="64">
        <v>6</v>
      </c>
      <c r="F64" s="64">
        <f>'Tab 8.Likv.rajatised'!J67</f>
        <v>2</v>
      </c>
      <c r="G64" s="64">
        <f>'Tab 8.Likv.rajatised'!H67*'Tab 6.Paisu tüüpmaht'!$E$4+'Tab 8.Likv.rajatised'!I67*'Tab 6.Paisu tüüpmaht'!$E$5</f>
        <v>284</v>
      </c>
      <c r="H64" s="64"/>
      <c r="I64" s="158">
        <f t="shared" ref="I64:I73" si="2">((C64+D64)*E64+G64)/10000</f>
        <v>0.30919999999999997</v>
      </c>
    </row>
    <row r="65" spans="1:9" x14ac:dyDescent="0.2">
      <c r="A65" s="157">
        <v>62</v>
      </c>
      <c r="B65" s="64">
        <f>'Tab 1.Kraavide param.'!A83</f>
        <v>181</v>
      </c>
      <c r="C65" s="64">
        <v>175</v>
      </c>
      <c r="D65" s="64">
        <f>'Tab 2.Kraavivalli param.'!C84</f>
        <v>0</v>
      </c>
      <c r="E65" s="64">
        <v>6</v>
      </c>
      <c r="F65" s="64">
        <f>'Tab 8.Likv.rajatised'!J68</f>
        <v>3</v>
      </c>
      <c r="G65" s="64">
        <f>'Tab 8.Likv.rajatised'!H68*'Tab 6.Paisu tüüpmaht'!$E$4+'Tab 8.Likv.rajatised'!I68*'Tab 6.Paisu tüüpmaht'!$E$5</f>
        <v>426</v>
      </c>
      <c r="H65" s="64"/>
      <c r="I65" s="158">
        <f t="shared" si="2"/>
        <v>0.14760000000000001</v>
      </c>
    </row>
    <row r="66" spans="1:9" x14ac:dyDescent="0.2">
      <c r="A66" s="157">
        <v>63</v>
      </c>
      <c r="B66" s="64">
        <f>'Tab 1.Kraavide param.'!A84</f>
        <v>182</v>
      </c>
      <c r="C66" s="64">
        <f>'Tab 2.Kraavivalli param.'!B85</f>
        <v>0</v>
      </c>
      <c r="D66" s="64">
        <v>307</v>
      </c>
      <c r="E66" s="64">
        <v>6</v>
      </c>
      <c r="F66" s="64">
        <f>'Tab 8.Likv.rajatised'!J69</f>
        <v>0</v>
      </c>
      <c r="G66" s="64">
        <f>'Tab 8.Likv.rajatised'!H69*'Tab 6.Paisu tüüpmaht'!$E$4+'Tab 8.Likv.rajatised'!I69*'Tab 6.Paisu tüüpmaht'!$E$5</f>
        <v>0</v>
      </c>
      <c r="H66" s="64"/>
      <c r="I66" s="158">
        <f t="shared" si="2"/>
        <v>0.1842</v>
      </c>
    </row>
    <row r="67" spans="1:9" x14ac:dyDescent="0.2">
      <c r="A67" s="157">
        <v>64</v>
      </c>
      <c r="B67" s="64">
        <f>'Tab 1.Kraavide param.'!A85</f>
        <v>183</v>
      </c>
      <c r="C67" s="64">
        <v>107</v>
      </c>
      <c r="D67" s="64">
        <f>'Tab 2.Kraavivalli param.'!C86</f>
        <v>0</v>
      </c>
      <c r="E67" s="64">
        <v>6</v>
      </c>
      <c r="F67" s="64">
        <f>'Tab 8.Likv.rajatised'!J70</f>
        <v>0</v>
      </c>
      <c r="G67" s="64">
        <f>'Tab 8.Likv.rajatised'!H70*'Tab 6.Paisu tüüpmaht'!$E$4+'Tab 8.Likv.rajatised'!I70*'Tab 6.Paisu tüüpmaht'!$E$5</f>
        <v>0</v>
      </c>
      <c r="H67" s="64"/>
      <c r="I67" s="158">
        <f t="shared" si="2"/>
        <v>6.4199999999999993E-2</v>
      </c>
    </row>
    <row r="68" spans="1:9" x14ac:dyDescent="0.2">
      <c r="A68" s="157">
        <v>65</v>
      </c>
      <c r="B68" s="64">
        <f>'Tab 1.Kraavide param.'!A86</f>
        <v>184</v>
      </c>
      <c r="C68" s="64">
        <f>'Tab 2.Kraavivalli param.'!B87</f>
        <v>0</v>
      </c>
      <c r="D68" s="64">
        <v>107</v>
      </c>
      <c r="E68" s="64">
        <v>6</v>
      </c>
      <c r="F68" s="64">
        <f>'Tab 8.Likv.rajatised'!J71</f>
        <v>0</v>
      </c>
      <c r="G68" s="64">
        <f>'Tab 8.Likv.rajatised'!H71*'Tab 6.Paisu tüüpmaht'!$E$4+'Tab 8.Likv.rajatised'!I71*'Tab 6.Paisu tüüpmaht'!$E$5</f>
        <v>0</v>
      </c>
      <c r="H68" s="64"/>
      <c r="I68" s="158">
        <f t="shared" si="2"/>
        <v>6.4199999999999993E-2</v>
      </c>
    </row>
    <row r="69" spans="1:9" x14ac:dyDescent="0.2">
      <c r="A69" s="157">
        <v>66</v>
      </c>
      <c r="B69" s="64">
        <f>'Tab 1.Kraavide param.'!A87</f>
        <v>185</v>
      </c>
      <c r="C69" s="64">
        <f>'Tab 2.Kraavivalli param.'!B88</f>
        <v>0</v>
      </c>
      <c r="D69" s="64">
        <v>613</v>
      </c>
      <c r="E69" s="64">
        <v>6</v>
      </c>
      <c r="F69" s="64">
        <f>'Tab 8.Likv.rajatised'!J72</f>
        <v>4</v>
      </c>
      <c r="G69" s="64">
        <f>'Tab 8.Likv.rajatised'!H72*'Tab 6.Paisu tüüpmaht'!$E$4+'Tab 8.Likv.rajatised'!I72*'Tab 6.Paisu tüüpmaht'!$E$5</f>
        <v>568</v>
      </c>
      <c r="H69" s="64"/>
      <c r="I69" s="158">
        <f t="shared" si="2"/>
        <v>0.42459999999999998</v>
      </c>
    </row>
    <row r="70" spans="1:9" x14ac:dyDescent="0.2">
      <c r="A70" s="157">
        <v>67</v>
      </c>
      <c r="B70" s="64">
        <f>'Tab 1.Kraavide param.'!A88</f>
        <v>186</v>
      </c>
      <c r="C70" s="64">
        <v>379</v>
      </c>
      <c r="D70" s="64">
        <f>'Tab 2.Kraavivalli param.'!C89</f>
        <v>0</v>
      </c>
      <c r="E70" s="64">
        <v>6</v>
      </c>
      <c r="F70" s="64">
        <f>'Tab 8.Likv.rajatised'!J73</f>
        <v>0</v>
      </c>
      <c r="G70" s="64">
        <f>'Tab 8.Likv.rajatised'!H73*'Tab 6.Paisu tüüpmaht'!$E$4+'Tab 8.Likv.rajatised'!I73*'Tab 6.Paisu tüüpmaht'!$E$5</f>
        <v>0</v>
      </c>
      <c r="H70" s="64"/>
      <c r="I70" s="158">
        <f t="shared" si="2"/>
        <v>0.22739999999999999</v>
      </c>
    </row>
    <row r="71" spans="1:9" x14ac:dyDescent="0.2">
      <c r="A71" s="157">
        <v>68</v>
      </c>
      <c r="B71" s="64">
        <f>'Tab 1.Kraavide param.'!A89</f>
        <v>187</v>
      </c>
      <c r="C71" s="64">
        <f>'Tab 2.Kraavivalli param.'!B90</f>
        <v>0</v>
      </c>
      <c r="D71" s="64">
        <v>494</v>
      </c>
      <c r="E71" s="64">
        <v>6</v>
      </c>
      <c r="F71" s="64">
        <f>'Tab 8.Likv.rajatised'!J74</f>
        <v>0</v>
      </c>
      <c r="G71" s="64">
        <f>'Tab 8.Likv.rajatised'!H74*'Tab 6.Paisu tüüpmaht'!$E$4+'Tab 8.Likv.rajatised'!I74*'Tab 6.Paisu tüüpmaht'!$E$5</f>
        <v>0</v>
      </c>
      <c r="H71" s="64"/>
      <c r="I71" s="158">
        <f t="shared" si="2"/>
        <v>0.2964</v>
      </c>
    </row>
    <row r="72" spans="1:9" x14ac:dyDescent="0.2">
      <c r="A72" s="157">
        <v>69</v>
      </c>
      <c r="B72" s="64">
        <f>'Tab 1.Kraavide param.'!A90</f>
        <v>188</v>
      </c>
      <c r="C72" s="64">
        <f>'Tab 2.Kraavivalli param.'!B91</f>
        <v>0</v>
      </c>
      <c r="D72" s="64">
        <v>274</v>
      </c>
      <c r="E72" s="64">
        <v>6</v>
      </c>
      <c r="F72" s="64">
        <f>'Tab 8.Likv.rajatised'!J75</f>
        <v>0</v>
      </c>
      <c r="G72" s="64">
        <f>'Tab 8.Likv.rajatised'!H75*'Tab 6.Paisu tüüpmaht'!$E$4+'Tab 8.Likv.rajatised'!I75*'Tab 6.Paisu tüüpmaht'!$E$5</f>
        <v>0</v>
      </c>
      <c r="H72" s="64"/>
      <c r="I72" s="158">
        <f t="shared" si="2"/>
        <v>0.16439999999999999</v>
      </c>
    </row>
    <row r="73" spans="1:9" x14ac:dyDescent="0.2">
      <c r="A73" s="157">
        <v>70</v>
      </c>
      <c r="B73" s="64">
        <f>'Tab 1.Kraavide param.'!A91</f>
        <v>189</v>
      </c>
      <c r="C73" s="64">
        <f>'Tab 2.Kraavivalli param.'!B92</f>
        <v>0</v>
      </c>
      <c r="D73" s="64">
        <v>229</v>
      </c>
      <c r="E73" s="64">
        <v>6</v>
      </c>
      <c r="F73" s="64">
        <f>'Tab 8.Likv.rajatised'!J76</f>
        <v>0</v>
      </c>
      <c r="G73" s="64">
        <f>'Tab 8.Likv.rajatised'!H76*'Tab 6.Paisu tüüpmaht'!$E$4+'Tab 8.Likv.rajatised'!I76*'Tab 6.Paisu tüüpmaht'!$E$5</f>
        <v>0</v>
      </c>
      <c r="H73" s="64"/>
      <c r="I73" s="158">
        <f t="shared" si="2"/>
        <v>0.13739999999999999</v>
      </c>
    </row>
    <row r="74" spans="1:9" x14ac:dyDescent="0.2">
      <c r="A74" s="157">
        <v>71</v>
      </c>
      <c r="B74" s="64" t="s">
        <v>220</v>
      </c>
      <c r="C74" s="64">
        <v>775</v>
      </c>
      <c r="D74" s="64"/>
      <c r="E74" s="64">
        <v>6</v>
      </c>
      <c r="F74" s="64">
        <f>'Tab 8.Likv.rajatised'!J77</f>
        <v>0</v>
      </c>
      <c r="G74" s="64">
        <f>'Tab 8.Likv.rajatised'!H77*'Tab 6.Paisu tüüpmaht'!$E$4+'Tab 8.Likv.rajatised'!I77*'Tab 6.Paisu tüüpmaht'!$E$5</f>
        <v>0</v>
      </c>
      <c r="H74" s="64"/>
      <c r="I74" s="158">
        <f t="shared" ref="I74:I75" si="3">((C74+D74)*E74+G74)/10000</f>
        <v>0.46500000000000002</v>
      </c>
    </row>
    <row r="75" spans="1:9" x14ac:dyDescent="0.2">
      <c r="A75" s="157">
        <v>72</v>
      </c>
      <c r="B75" s="64" t="s">
        <v>221</v>
      </c>
      <c r="C75" s="64"/>
      <c r="D75" s="64">
        <v>242</v>
      </c>
      <c r="E75" s="64">
        <v>6</v>
      </c>
      <c r="F75" s="64">
        <f>'Tab 8.Likv.rajatised'!J78</f>
        <v>0</v>
      </c>
      <c r="G75" s="64">
        <f>'Tab 8.Likv.rajatised'!H78*'Tab 6.Paisu tüüpmaht'!$E$4+'Tab 8.Likv.rajatised'!I78*'Tab 6.Paisu tüüpmaht'!$E$5</f>
        <v>0</v>
      </c>
      <c r="H75" s="64"/>
      <c r="I75" s="158">
        <f t="shared" si="3"/>
        <v>0.1452</v>
      </c>
    </row>
    <row r="76" spans="1:9" x14ac:dyDescent="0.2">
      <c r="A76" s="157">
        <v>73</v>
      </c>
      <c r="B76" s="64">
        <f>'Tab 1.Kraavide param.'!A95</f>
        <v>191</v>
      </c>
      <c r="C76" s="64">
        <f>'Tab 2.Kraavivalli param.'!B96</f>
        <v>0</v>
      </c>
      <c r="D76" s="64">
        <v>817</v>
      </c>
      <c r="E76" s="64">
        <v>6</v>
      </c>
      <c r="F76" s="64">
        <f>'Tab 8.Likv.rajatised'!J77</f>
        <v>0</v>
      </c>
      <c r="G76" s="64">
        <f>'Tab 8.Likv.rajatised'!H77*'Tab 6.Paisu tüüpmaht'!$E$4+'Tab 8.Likv.rajatised'!I77*'Tab 6.Paisu tüüpmaht'!$E$5</f>
        <v>0</v>
      </c>
      <c r="H76" s="64"/>
      <c r="I76" s="158">
        <f t="shared" ref="I76:I97" si="4">((C76+D76)*E76+G76)/10000</f>
        <v>0.49020000000000002</v>
      </c>
    </row>
    <row r="77" spans="1:9" x14ac:dyDescent="0.2">
      <c r="A77" s="157">
        <v>74</v>
      </c>
      <c r="B77" s="64">
        <f>'Tab 1.Kraavide param.'!A96</f>
        <v>192</v>
      </c>
      <c r="C77" s="64">
        <f>'Tab 2.Kraavivalli param.'!B97</f>
        <v>0</v>
      </c>
      <c r="D77" s="64">
        <v>459</v>
      </c>
      <c r="E77" s="64">
        <v>6</v>
      </c>
      <c r="F77" s="64">
        <f>'Tab 8.Likv.rajatised'!J78</f>
        <v>0</v>
      </c>
      <c r="G77" s="64">
        <f>'Tab 8.Likv.rajatised'!H78*'Tab 6.Paisu tüüpmaht'!$E$4+'Tab 8.Likv.rajatised'!I78*'Tab 6.Paisu tüüpmaht'!$E$5</f>
        <v>0</v>
      </c>
      <c r="H77" s="64"/>
      <c r="I77" s="158">
        <f t="shared" si="4"/>
        <v>0.27539999999999998</v>
      </c>
    </row>
    <row r="78" spans="1:9" x14ac:dyDescent="0.2">
      <c r="A78" s="157">
        <v>75</v>
      </c>
      <c r="B78" s="64">
        <f>'Tab 1.Kraavide param.'!A97</f>
        <v>193</v>
      </c>
      <c r="C78" s="64">
        <v>439</v>
      </c>
      <c r="D78" s="64">
        <f>'Tab 2.Kraavivalli param.'!C98</f>
        <v>0</v>
      </c>
      <c r="E78" s="64">
        <v>6</v>
      </c>
      <c r="F78" s="64">
        <f>'Tab 8.Likv.rajatised'!J79</f>
        <v>0</v>
      </c>
      <c r="G78" s="64">
        <f>'Tab 8.Likv.rajatised'!H79*'Tab 6.Paisu tüüpmaht'!$E$4+'Tab 8.Likv.rajatised'!I79*'Tab 6.Paisu tüüpmaht'!$E$5</f>
        <v>0</v>
      </c>
      <c r="H78" s="64"/>
      <c r="I78" s="158">
        <f t="shared" si="4"/>
        <v>0.26340000000000002</v>
      </c>
    </row>
    <row r="79" spans="1:9" x14ac:dyDescent="0.2">
      <c r="A79" s="157">
        <v>76</v>
      </c>
      <c r="B79" s="64">
        <f>'Tab 1.Kraavide param.'!A98</f>
        <v>194</v>
      </c>
      <c r="C79" s="64">
        <v>438</v>
      </c>
      <c r="D79" s="64">
        <f>'Tab 2.Kraavivalli param.'!C99</f>
        <v>0</v>
      </c>
      <c r="E79" s="64">
        <v>6</v>
      </c>
      <c r="F79" s="64">
        <f>'Tab 8.Likv.rajatised'!J80</f>
        <v>0</v>
      </c>
      <c r="G79" s="64">
        <f>'Tab 8.Likv.rajatised'!H80*'Tab 6.Paisu tüüpmaht'!$E$4+'Tab 8.Likv.rajatised'!I80*'Tab 6.Paisu tüüpmaht'!$E$5</f>
        <v>0</v>
      </c>
      <c r="H79" s="64"/>
      <c r="I79" s="158">
        <f t="shared" si="4"/>
        <v>0.26279999999999998</v>
      </c>
    </row>
    <row r="80" spans="1:9" x14ac:dyDescent="0.2">
      <c r="A80" s="157">
        <v>77</v>
      </c>
      <c r="B80" s="64">
        <f>'Tab 1.Kraavide param.'!A100</f>
        <v>196</v>
      </c>
      <c r="C80" s="64">
        <f>'Tab 2.Kraavivalli param.'!B101</f>
        <v>0</v>
      </c>
      <c r="D80" s="64">
        <v>669</v>
      </c>
      <c r="E80" s="64">
        <v>6</v>
      </c>
      <c r="F80" s="64">
        <f>'Tab 8.Likv.rajatised'!J81</f>
        <v>0</v>
      </c>
      <c r="G80" s="64">
        <f>'Tab 8.Likv.rajatised'!H81*'Tab 6.Paisu tüüpmaht'!$E$4+'Tab 8.Likv.rajatised'!I81*'Tab 6.Paisu tüüpmaht'!$E$5</f>
        <v>0</v>
      </c>
      <c r="H80" s="64"/>
      <c r="I80" s="158">
        <f t="shared" si="4"/>
        <v>0.40139999999999998</v>
      </c>
    </row>
    <row r="81" spans="1:9" x14ac:dyDescent="0.2">
      <c r="A81" s="157">
        <v>78</v>
      </c>
      <c r="B81" s="64">
        <f>'Tab 1.Kraavide param.'!A101</f>
        <v>197</v>
      </c>
      <c r="C81" s="64">
        <f>'Tab 2.Kraavivalli param.'!B102</f>
        <v>0</v>
      </c>
      <c r="D81" s="64">
        <v>351</v>
      </c>
      <c r="E81" s="64">
        <v>6</v>
      </c>
      <c r="F81" s="64">
        <f>'Tab 8.Likv.rajatised'!J82</f>
        <v>0</v>
      </c>
      <c r="G81" s="64">
        <f>'Tab 8.Likv.rajatised'!H82*'Tab 6.Paisu tüüpmaht'!$E$4+'Tab 8.Likv.rajatised'!I82*'Tab 6.Paisu tüüpmaht'!$E$5</f>
        <v>0</v>
      </c>
      <c r="H81" s="64"/>
      <c r="I81" s="158">
        <f t="shared" si="4"/>
        <v>0.21060000000000001</v>
      </c>
    </row>
    <row r="82" spans="1:9" x14ac:dyDescent="0.2">
      <c r="A82" s="157">
        <v>79</v>
      </c>
      <c r="B82" s="64">
        <f>'Tab 1.Kraavide param.'!A102</f>
        <v>198</v>
      </c>
      <c r="C82" s="64">
        <v>402</v>
      </c>
      <c r="D82" s="64">
        <f>'Tab 2.Kraavivalli param.'!C103</f>
        <v>0</v>
      </c>
      <c r="E82" s="64">
        <v>6</v>
      </c>
      <c r="F82" s="64">
        <f>'Tab 8.Likv.rajatised'!J83</f>
        <v>0</v>
      </c>
      <c r="G82" s="64">
        <f>'Tab 8.Likv.rajatised'!H83*'Tab 6.Paisu tüüpmaht'!$E$4+'Tab 8.Likv.rajatised'!I83*'Tab 6.Paisu tüüpmaht'!$E$5</f>
        <v>0</v>
      </c>
      <c r="H82" s="64"/>
      <c r="I82" s="158">
        <f t="shared" si="4"/>
        <v>0.2412</v>
      </c>
    </row>
    <row r="83" spans="1:9" x14ac:dyDescent="0.2">
      <c r="A83" s="157">
        <v>80</v>
      </c>
      <c r="B83" s="64">
        <f>'Tab 1.Kraavide param.'!A104</f>
        <v>200</v>
      </c>
      <c r="C83" s="64">
        <v>474</v>
      </c>
      <c r="D83" s="64">
        <f>'Tab 2.Kraavivalli param.'!C105</f>
        <v>0</v>
      </c>
      <c r="E83" s="64">
        <v>6</v>
      </c>
      <c r="F83" s="64">
        <f>'Tab 8.Likv.rajatised'!J84</f>
        <v>0</v>
      </c>
      <c r="G83" s="64">
        <f>'Tab 8.Likv.rajatised'!H84*'Tab 6.Paisu tüüpmaht'!$E$4+'Tab 8.Likv.rajatised'!I84*'Tab 6.Paisu tüüpmaht'!$E$5</f>
        <v>0</v>
      </c>
      <c r="H83" s="64"/>
      <c r="I83" s="158">
        <f t="shared" si="4"/>
        <v>0.28439999999999999</v>
      </c>
    </row>
    <row r="84" spans="1:9" x14ac:dyDescent="0.2">
      <c r="A84" s="157">
        <v>81</v>
      </c>
      <c r="B84" s="64">
        <f>'Tab 1.Kraavide param.'!A109</f>
        <v>205</v>
      </c>
      <c r="C84" s="64">
        <v>535</v>
      </c>
      <c r="D84" s="64">
        <f>'Tab 2.Kraavivalli param.'!C110</f>
        <v>0</v>
      </c>
      <c r="E84" s="64">
        <v>6</v>
      </c>
      <c r="F84" s="64">
        <f>'Tab 8.Likv.rajatised'!J85</f>
        <v>0</v>
      </c>
      <c r="G84" s="64">
        <f>'Tab 8.Likv.rajatised'!H85*'Tab 6.Paisu tüüpmaht'!$E$4+'Tab 8.Likv.rajatised'!I85*'Tab 6.Paisu tüüpmaht'!$E$5</f>
        <v>0</v>
      </c>
      <c r="H84" s="64"/>
      <c r="I84" s="158">
        <f t="shared" si="4"/>
        <v>0.32100000000000001</v>
      </c>
    </row>
    <row r="85" spans="1:9" x14ac:dyDescent="0.2">
      <c r="A85" s="157">
        <v>82</v>
      </c>
      <c r="B85" s="64">
        <f>'Tab 1.Kraavide param.'!A113</f>
        <v>209</v>
      </c>
      <c r="C85" s="64">
        <v>581</v>
      </c>
      <c r="D85" s="64">
        <f>'Tab 2.Kraavivalli param.'!C114</f>
        <v>0</v>
      </c>
      <c r="E85" s="64">
        <v>6</v>
      </c>
      <c r="F85" s="64">
        <f>'Tab 8.Likv.rajatised'!J86</f>
        <v>0</v>
      </c>
      <c r="G85" s="64">
        <f>'Tab 8.Likv.rajatised'!H86*'Tab 6.Paisu tüüpmaht'!$E$4+'Tab 8.Likv.rajatised'!I86*'Tab 6.Paisu tüüpmaht'!$E$5</f>
        <v>0</v>
      </c>
      <c r="H85" s="64"/>
      <c r="I85" s="158">
        <f t="shared" si="4"/>
        <v>0.34860000000000002</v>
      </c>
    </row>
    <row r="86" spans="1:9" x14ac:dyDescent="0.2">
      <c r="A86" s="157">
        <v>83</v>
      </c>
      <c r="B86" s="64">
        <f>'Tab 1.Kraavide param.'!A115</f>
        <v>211</v>
      </c>
      <c r="C86" s="64">
        <v>427</v>
      </c>
      <c r="D86" s="64">
        <f>'Tab 2.Kraavivalli param.'!C116</f>
        <v>0</v>
      </c>
      <c r="E86" s="64">
        <v>6</v>
      </c>
      <c r="F86" s="64">
        <f>'Tab 8.Likv.rajatised'!J87</f>
        <v>5</v>
      </c>
      <c r="G86" s="64">
        <f>'Tab 8.Likv.rajatised'!H87*'Tab 6.Paisu tüüpmaht'!$E$4+'Tab 8.Likv.rajatised'!I87*'Tab 6.Paisu tüüpmaht'!$E$5</f>
        <v>265</v>
      </c>
      <c r="H86" s="64"/>
      <c r="I86" s="158">
        <f t="shared" si="4"/>
        <v>0.28270000000000001</v>
      </c>
    </row>
    <row r="87" spans="1:9" x14ac:dyDescent="0.2">
      <c r="A87" s="157">
        <v>84</v>
      </c>
      <c r="B87" s="64">
        <f>'Tab 1.Kraavide param.'!A121</f>
        <v>217</v>
      </c>
      <c r="C87" s="64">
        <v>343</v>
      </c>
      <c r="D87" s="64">
        <f>'Tab 2.Kraavivalli param.'!C122</f>
        <v>0</v>
      </c>
      <c r="E87" s="64">
        <v>6</v>
      </c>
      <c r="F87" s="64">
        <f>'Tab 8.Likv.rajatised'!J88</f>
        <v>2</v>
      </c>
      <c r="G87" s="64">
        <f>'Tab 8.Likv.rajatised'!H88*'Tab 6.Paisu tüüpmaht'!$E$4+'Tab 8.Likv.rajatised'!I88*'Tab 6.Paisu tüüpmaht'!$E$5</f>
        <v>106</v>
      </c>
      <c r="H87" s="64"/>
      <c r="I87" s="158">
        <f t="shared" si="4"/>
        <v>0.21640000000000001</v>
      </c>
    </row>
    <row r="88" spans="1:9" x14ac:dyDescent="0.2">
      <c r="A88" s="157">
        <v>85</v>
      </c>
      <c r="B88" s="64">
        <f>'Tab 1.Kraavide param.'!A122</f>
        <v>218</v>
      </c>
      <c r="C88" s="64">
        <f>'Tab 2.Kraavivalli param.'!B123</f>
        <v>509</v>
      </c>
      <c r="D88" s="64">
        <f>'Tab 2.Kraavivalli param.'!C123</f>
        <v>0</v>
      </c>
      <c r="E88" s="64">
        <v>6</v>
      </c>
      <c r="F88" s="64">
        <f>'Tab 8.Likv.rajatised'!J89</f>
        <v>4</v>
      </c>
      <c r="G88" s="64">
        <f>'Tab 8.Likv.rajatised'!H89*'Tab 6.Paisu tüüpmaht'!$E$4+'Tab 8.Likv.rajatised'!I89*'Tab 6.Paisu tüüpmaht'!$E$5</f>
        <v>212</v>
      </c>
      <c r="H88" s="64"/>
      <c r="I88" s="158">
        <f t="shared" si="4"/>
        <v>0.3266</v>
      </c>
    </row>
    <row r="89" spans="1:9" x14ac:dyDescent="0.2">
      <c r="A89" s="157">
        <v>86</v>
      </c>
      <c r="B89" s="64">
        <f>'Tab 1.Kraavide param.'!A123</f>
        <v>219</v>
      </c>
      <c r="C89" s="64">
        <v>154</v>
      </c>
      <c r="D89" s="64">
        <f>'Tab 2.Kraavivalli param.'!C124</f>
        <v>0</v>
      </c>
      <c r="E89" s="64">
        <v>6</v>
      </c>
      <c r="F89" s="64">
        <f>'Tab 8.Likv.rajatised'!J90</f>
        <v>4</v>
      </c>
      <c r="G89" s="64">
        <f>'Tab 8.Likv.rajatised'!H90*'Tab 6.Paisu tüüpmaht'!$E$4+'Tab 8.Likv.rajatised'!I90*'Tab 6.Paisu tüüpmaht'!$E$5</f>
        <v>212</v>
      </c>
      <c r="H89" s="64"/>
      <c r="I89" s="158">
        <f t="shared" si="4"/>
        <v>0.11360000000000001</v>
      </c>
    </row>
    <row r="90" spans="1:9" x14ac:dyDescent="0.2">
      <c r="A90" s="157">
        <v>87</v>
      </c>
      <c r="B90" s="64">
        <f>'Tab 1.Kraavide param.'!A124</f>
        <v>220</v>
      </c>
      <c r="C90" s="64">
        <v>387</v>
      </c>
      <c r="D90" s="64">
        <f>'Tab 2.Kraavivalli param.'!C125</f>
        <v>0</v>
      </c>
      <c r="E90" s="64">
        <v>6</v>
      </c>
      <c r="F90" s="64">
        <f>'Tab 8.Likv.rajatised'!J91</f>
        <v>0</v>
      </c>
      <c r="G90" s="64">
        <f>'Tab 8.Likv.rajatised'!H91*'Tab 6.Paisu tüüpmaht'!$E$4+'Tab 8.Likv.rajatised'!I91*'Tab 6.Paisu tüüpmaht'!$E$5</f>
        <v>0</v>
      </c>
      <c r="H90" s="64"/>
      <c r="I90" s="158">
        <f t="shared" si="4"/>
        <v>0.23219999999999999</v>
      </c>
    </row>
    <row r="91" spans="1:9" x14ac:dyDescent="0.2">
      <c r="A91" s="157">
        <v>88</v>
      </c>
      <c r="B91" s="64">
        <f>'Tab 1.Kraavide param.'!A125</f>
        <v>221</v>
      </c>
      <c r="C91" s="64">
        <f>'Tab 2.Kraavivalli param.'!B126</f>
        <v>0</v>
      </c>
      <c r="D91" s="64">
        <v>313</v>
      </c>
      <c r="E91" s="64">
        <v>6</v>
      </c>
      <c r="F91" s="64">
        <f>'Tab 8.Likv.rajatised'!J92</f>
        <v>0</v>
      </c>
      <c r="G91" s="64">
        <f>'Tab 8.Likv.rajatised'!H92*'Tab 6.Paisu tüüpmaht'!$E$4+'Tab 8.Likv.rajatised'!I92*'Tab 6.Paisu tüüpmaht'!$E$5</f>
        <v>0</v>
      </c>
      <c r="H91" s="64"/>
      <c r="I91" s="158">
        <f t="shared" si="4"/>
        <v>0.18779999999999999</v>
      </c>
    </row>
    <row r="92" spans="1:9" x14ac:dyDescent="0.2">
      <c r="A92" s="157">
        <v>89</v>
      </c>
      <c r="B92" s="64">
        <f>'Tab 1.Kraavide param.'!A127</f>
        <v>223</v>
      </c>
      <c r="C92" s="64">
        <v>464</v>
      </c>
      <c r="D92" s="64">
        <f>'Tab 2.Kraavivalli param.'!C128</f>
        <v>0</v>
      </c>
      <c r="E92" s="64">
        <v>6</v>
      </c>
      <c r="F92" s="64">
        <f>'Tab 8.Likv.rajatised'!J93</f>
        <v>0</v>
      </c>
      <c r="G92" s="64">
        <f>'Tab 8.Likv.rajatised'!H93*'Tab 6.Paisu tüüpmaht'!$E$4+'Tab 8.Likv.rajatised'!I93*'Tab 6.Paisu tüüpmaht'!$E$5</f>
        <v>0</v>
      </c>
      <c r="H92" s="64"/>
      <c r="I92" s="158">
        <f t="shared" si="4"/>
        <v>0.27839999999999998</v>
      </c>
    </row>
    <row r="93" spans="1:9" x14ac:dyDescent="0.2">
      <c r="A93" s="157">
        <v>90</v>
      </c>
      <c r="B93" s="64">
        <f>'Tab 1.Kraavide param.'!A128</f>
        <v>224</v>
      </c>
      <c r="C93" s="64">
        <v>663</v>
      </c>
      <c r="D93" s="64"/>
      <c r="E93" s="64">
        <v>6</v>
      </c>
      <c r="F93" s="64">
        <f>'Tab 8.Likv.rajatised'!J94</f>
        <v>4</v>
      </c>
      <c r="G93" s="64">
        <f>'Tab 8.Likv.rajatised'!H94*'Tab 6.Paisu tüüpmaht'!$E$4+'Tab 8.Likv.rajatised'!I94*'Tab 6.Paisu tüüpmaht'!$E$5</f>
        <v>212</v>
      </c>
      <c r="H93" s="64"/>
      <c r="I93" s="158">
        <f t="shared" si="4"/>
        <v>0.41899999999999998</v>
      </c>
    </row>
    <row r="94" spans="1:9" x14ac:dyDescent="0.2">
      <c r="A94" s="157">
        <v>91</v>
      </c>
      <c r="B94" s="64">
        <f>'Tab 1.Kraavide param.'!A129</f>
        <v>225</v>
      </c>
      <c r="C94" s="64">
        <v>357</v>
      </c>
      <c r="D94" s="64">
        <f>'Tab 2.Kraavivalli param.'!C130</f>
        <v>0</v>
      </c>
      <c r="E94" s="64">
        <v>6</v>
      </c>
      <c r="F94" s="64">
        <f>'Tab 8.Likv.rajatised'!J95</f>
        <v>6</v>
      </c>
      <c r="G94" s="64">
        <f>'Tab 8.Likv.rajatised'!H95*'Tab 6.Paisu tüüpmaht'!$E$4+'Tab 8.Likv.rajatised'!I95*'Tab 6.Paisu tüüpmaht'!$E$5</f>
        <v>318</v>
      </c>
      <c r="H94" s="64"/>
      <c r="I94" s="158">
        <f t="shared" si="4"/>
        <v>0.246</v>
      </c>
    </row>
    <row r="95" spans="1:9" x14ac:dyDescent="0.2">
      <c r="A95" s="157">
        <v>92</v>
      </c>
      <c r="B95" s="64">
        <f>'Tab 1.Kraavide param.'!A130</f>
        <v>226</v>
      </c>
      <c r="C95" s="64">
        <f>'Tab 2.Kraavivalli param.'!B131</f>
        <v>0</v>
      </c>
      <c r="D95" s="64">
        <f>'Tab 2.Kraavivalli param.'!C131</f>
        <v>351</v>
      </c>
      <c r="E95" s="64">
        <v>6</v>
      </c>
      <c r="F95" s="64">
        <f>'Tab 8.Likv.rajatised'!J96</f>
        <v>0</v>
      </c>
      <c r="G95" s="64">
        <f>'Tab 8.Likv.rajatised'!H96*'Tab 6.Paisu tüüpmaht'!$E$4+'Tab 8.Likv.rajatised'!I96*'Tab 6.Paisu tüüpmaht'!$E$5</f>
        <v>0</v>
      </c>
      <c r="H95" s="64"/>
      <c r="I95" s="158">
        <f t="shared" si="4"/>
        <v>0.21060000000000001</v>
      </c>
    </row>
    <row r="96" spans="1:9" x14ac:dyDescent="0.2">
      <c r="A96" s="157">
        <v>93</v>
      </c>
      <c r="B96" s="64">
        <f>'Tab 1.Kraavide param.'!A131</f>
        <v>227</v>
      </c>
      <c r="C96" s="64">
        <f>'Tab 2.Kraavivalli param.'!B132</f>
        <v>0</v>
      </c>
      <c r="D96" s="64">
        <v>457</v>
      </c>
      <c r="E96" s="64">
        <v>6</v>
      </c>
      <c r="F96" s="64">
        <f>'Tab 8.Likv.rajatised'!J97</f>
        <v>6</v>
      </c>
      <c r="G96" s="64">
        <f>'Tab 8.Likv.rajatised'!H97*'Tab 6.Paisu tüüpmaht'!$E$4+'Tab 8.Likv.rajatised'!I97*'Tab 6.Paisu tüüpmaht'!$E$5</f>
        <v>318</v>
      </c>
      <c r="H96" s="64"/>
      <c r="I96" s="158">
        <f t="shared" si="4"/>
        <v>0.30599999999999999</v>
      </c>
    </row>
    <row r="97" spans="1:9" x14ac:dyDescent="0.2">
      <c r="A97" s="157">
        <v>94</v>
      </c>
      <c r="B97" s="64">
        <f>'Tab 1.Kraavide param.'!A132</f>
        <v>228</v>
      </c>
      <c r="C97" s="64">
        <v>441</v>
      </c>
      <c r="D97" s="64">
        <f>'Tab 2.Kraavivalli param.'!C133</f>
        <v>0</v>
      </c>
      <c r="E97" s="64">
        <v>6</v>
      </c>
      <c r="F97" s="64">
        <f>'Tab 8.Likv.rajatised'!J98</f>
        <v>8</v>
      </c>
      <c r="G97" s="64">
        <f>'Tab 8.Likv.rajatised'!H98*'Tab 6.Paisu tüüpmaht'!$E$4+'Tab 8.Likv.rajatised'!I98*'Tab 6.Paisu tüüpmaht'!$E$5</f>
        <v>424</v>
      </c>
      <c r="H97" s="64"/>
      <c r="I97" s="158">
        <f t="shared" si="4"/>
        <v>0.307</v>
      </c>
    </row>
    <row r="98" spans="1:9" x14ac:dyDescent="0.2">
      <c r="A98" s="157">
        <v>95</v>
      </c>
      <c r="B98" s="64">
        <f>'Tab 1.Kraavide param.'!A136</f>
        <v>232</v>
      </c>
      <c r="C98" s="64">
        <v>814</v>
      </c>
      <c r="D98" s="64">
        <f>'Tab 2.Kraavivalli param.'!C137</f>
        <v>0</v>
      </c>
      <c r="E98" s="64">
        <v>6</v>
      </c>
      <c r="F98" s="64">
        <f>'Tab 8.Likv.rajatised'!J99</f>
        <v>6</v>
      </c>
      <c r="G98" s="64">
        <f>'Tab 8.Likv.rajatised'!H99*'Tab 6.Paisu tüüpmaht'!$E$4+'Tab 8.Likv.rajatised'!I99*'Tab 6.Paisu tüüpmaht'!$E$5</f>
        <v>318</v>
      </c>
      <c r="H98" s="64"/>
      <c r="I98" s="158">
        <f t="shared" ref="I98:I105" si="5">((C98+D98)*E98+G98)/10000</f>
        <v>0.5202</v>
      </c>
    </row>
    <row r="99" spans="1:9" x14ac:dyDescent="0.2">
      <c r="A99" s="157">
        <v>96</v>
      </c>
      <c r="B99" s="64">
        <f>'Tab 1.Kraavide param.'!A138</f>
        <v>234</v>
      </c>
      <c r="C99" s="64">
        <v>149</v>
      </c>
      <c r="D99" s="64">
        <f>'Tab 2.Kraavivalli param.'!C139</f>
        <v>0</v>
      </c>
      <c r="E99" s="64">
        <v>6</v>
      </c>
      <c r="F99" s="64">
        <f>'Tab 8.Likv.rajatised'!J100</f>
        <v>2</v>
      </c>
      <c r="G99" s="64">
        <f>'Tab 8.Likv.rajatised'!H100*'Tab 6.Paisu tüüpmaht'!$E$4+'Tab 8.Likv.rajatised'!I100*'Tab 6.Paisu tüüpmaht'!$E$5</f>
        <v>106</v>
      </c>
      <c r="H99" s="64"/>
      <c r="I99" s="158">
        <f t="shared" si="5"/>
        <v>0.1</v>
      </c>
    </row>
    <row r="100" spans="1:9" x14ac:dyDescent="0.2">
      <c r="A100" s="157">
        <v>97</v>
      </c>
      <c r="B100" s="64">
        <f>'Tab 1.Kraavide param.'!A139</f>
        <v>235</v>
      </c>
      <c r="C100" s="64">
        <f>'Tab 2.Kraavivalli param.'!B140</f>
        <v>0</v>
      </c>
      <c r="D100" s="64">
        <f>'Tab 2.Kraavivalli param.'!C140</f>
        <v>0</v>
      </c>
      <c r="E100" s="64">
        <v>6</v>
      </c>
      <c r="F100" s="64">
        <f>'Tab 8.Likv.rajatised'!J101</f>
        <v>1</v>
      </c>
      <c r="G100" s="64">
        <f>'Tab 8.Likv.rajatised'!H101*'Tab 6.Paisu tüüpmaht'!$E$4+'Tab 8.Likv.rajatised'!I101*'Tab 6.Paisu tüüpmaht'!$E$5</f>
        <v>53</v>
      </c>
      <c r="H100" s="64"/>
      <c r="I100" s="158">
        <f t="shared" si="5"/>
        <v>5.3E-3</v>
      </c>
    </row>
    <row r="101" spans="1:9" x14ac:dyDescent="0.2">
      <c r="A101" s="157">
        <v>98</v>
      </c>
      <c r="B101" s="64">
        <f>'Tab 1.Kraavide param.'!A140</f>
        <v>236</v>
      </c>
      <c r="C101" s="64">
        <f>'Tab 2.Kraavivalli param.'!B141</f>
        <v>0</v>
      </c>
      <c r="D101" s="64">
        <v>76</v>
      </c>
      <c r="E101" s="64">
        <v>6</v>
      </c>
      <c r="F101" s="64">
        <f>'Tab 8.Likv.rajatised'!J102</f>
        <v>0</v>
      </c>
      <c r="G101" s="64">
        <f>'Tab 8.Likv.rajatised'!H102*'Tab 6.Paisu tüüpmaht'!$E$4+'Tab 8.Likv.rajatised'!I102*'Tab 6.Paisu tüüpmaht'!$E$5</f>
        <v>0</v>
      </c>
      <c r="H101" s="64"/>
      <c r="I101" s="158">
        <f t="shared" si="5"/>
        <v>4.5600000000000002E-2</v>
      </c>
    </row>
    <row r="102" spans="1:9" x14ac:dyDescent="0.2">
      <c r="A102" s="157">
        <v>99</v>
      </c>
      <c r="B102" s="64">
        <f>'Tab 1.Kraavide param.'!A141</f>
        <v>237</v>
      </c>
      <c r="C102" s="64">
        <f>'Tab 2.Kraavivalli param.'!B142</f>
        <v>0</v>
      </c>
      <c r="D102" s="64">
        <v>289</v>
      </c>
      <c r="E102" s="64">
        <v>6</v>
      </c>
      <c r="F102" s="64">
        <f>'Tab 8.Likv.rajatised'!J103</f>
        <v>7</v>
      </c>
      <c r="G102" s="64">
        <f>'Tab 8.Likv.rajatised'!H103*'Tab 6.Paisu tüüpmaht'!$E$4+'Tab 8.Likv.rajatised'!I103*'Tab 6.Paisu tüüpmaht'!$E$5</f>
        <v>371</v>
      </c>
      <c r="H102" s="64"/>
      <c r="I102" s="158">
        <f t="shared" si="5"/>
        <v>0.21049999999999999</v>
      </c>
    </row>
    <row r="103" spans="1:9" x14ac:dyDescent="0.2">
      <c r="A103" s="157">
        <v>100</v>
      </c>
      <c r="B103" s="64">
        <f>'Tab 1.Kraavide param.'!A144</f>
        <v>240</v>
      </c>
      <c r="C103" s="64">
        <f>'Tab 2.Kraavivalli param.'!B145</f>
        <v>0</v>
      </c>
      <c r="D103" s="64">
        <v>462</v>
      </c>
      <c r="E103" s="64">
        <v>6</v>
      </c>
      <c r="F103" s="64">
        <f>'Tab 8.Likv.rajatised'!J104</f>
        <v>0</v>
      </c>
      <c r="G103" s="64">
        <f>'Tab 8.Likv.rajatised'!H104*'Tab 6.Paisu tüüpmaht'!$E$4+'Tab 8.Likv.rajatised'!I104*'Tab 6.Paisu tüüpmaht'!$E$5</f>
        <v>0</v>
      </c>
      <c r="H103" s="64"/>
      <c r="I103" s="158">
        <f t="shared" si="5"/>
        <v>0.2772</v>
      </c>
    </row>
    <row r="104" spans="1:9" x14ac:dyDescent="0.2">
      <c r="A104" s="157">
        <v>101</v>
      </c>
      <c r="B104" s="64">
        <f>'Tab 1.Kraavide param.'!A146</f>
        <v>242</v>
      </c>
      <c r="C104" s="64">
        <f>'Tab 2.Kraavivalli param.'!B147</f>
        <v>0</v>
      </c>
      <c r="D104" s="64">
        <v>195</v>
      </c>
      <c r="E104" s="64">
        <v>6</v>
      </c>
      <c r="F104" s="64">
        <f>'Tab 8.Likv.rajatised'!J105</f>
        <v>7</v>
      </c>
      <c r="G104" s="64">
        <f>'Tab 8.Likv.rajatised'!H105*'Tab 6.Paisu tüüpmaht'!$E$4+'Tab 8.Likv.rajatised'!I105*'Tab 6.Paisu tüüpmaht'!$E$5</f>
        <v>371</v>
      </c>
      <c r="H104" s="64"/>
      <c r="I104" s="158">
        <f t="shared" si="5"/>
        <v>0.15409999999999999</v>
      </c>
    </row>
    <row r="105" spans="1:9" x14ac:dyDescent="0.2">
      <c r="A105" s="157">
        <v>102</v>
      </c>
      <c r="B105" s="64">
        <f>'Tab 1.Kraavide param.'!A147</f>
        <v>243</v>
      </c>
      <c r="C105" s="64">
        <v>106</v>
      </c>
      <c r="D105" s="64">
        <f>'Tab 2.Kraavivalli param.'!C148</f>
        <v>0</v>
      </c>
      <c r="E105" s="64">
        <v>6</v>
      </c>
      <c r="F105" s="64">
        <f>'Tab 8.Likv.rajatised'!J106</f>
        <v>5</v>
      </c>
      <c r="G105" s="64">
        <f>'Tab 8.Likv.rajatised'!H106*'Tab 6.Paisu tüüpmaht'!$E$4+'Tab 8.Likv.rajatised'!I106*'Tab 6.Paisu tüüpmaht'!$E$5</f>
        <v>265</v>
      </c>
      <c r="H105" s="64"/>
      <c r="I105" s="158">
        <f t="shared" si="5"/>
        <v>9.01E-2</v>
      </c>
    </row>
    <row r="106" spans="1:9" x14ac:dyDescent="0.2">
      <c r="A106" s="157">
        <v>103</v>
      </c>
      <c r="B106" s="64">
        <f>'Tab 1.Kraavide param.'!A148</f>
        <v>244</v>
      </c>
      <c r="C106" s="64">
        <f>'Tab 2.Kraavivalli param.'!B149</f>
        <v>0</v>
      </c>
      <c r="D106" s="64">
        <v>286</v>
      </c>
      <c r="E106" s="64">
        <v>6</v>
      </c>
      <c r="F106" s="64">
        <f>'Tab 8.Likv.rajatised'!J107</f>
        <v>0</v>
      </c>
      <c r="G106" s="64">
        <f>'Tab 8.Likv.rajatised'!H107*'Tab 6.Paisu tüüpmaht'!$E$4+'Tab 8.Likv.rajatised'!I107*'Tab 6.Paisu tüüpmaht'!$E$5</f>
        <v>0</v>
      </c>
      <c r="H106" s="64"/>
      <c r="I106" s="158">
        <f t="shared" ref="I106:I109" si="6">((C106+D106)*E106+G106)/10000</f>
        <v>0.1716</v>
      </c>
    </row>
    <row r="107" spans="1:9" x14ac:dyDescent="0.2">
      <c r="A107" s="157">
        <v>104</v>
      </c>
      <c r="B107" s="64">
        <f>'Tab 1.Kraavide param.'!A149</f>
        <v>245</v>
      </c>
      <c r="C107" s="64">
        <f>'Tab 2.Kraavivalli param.'!B150</f>
        <v>0</v>
      </c>
      <c r="D107" s="64">
        <f>'Tab 2.Kraavivalli param.'!C150</f>
        <v>0</v>
      </c>
      <c r="E107" s="64">
        <v>6</v>
      </c>
      <c r="F107" s="64">
        <f>'Tab 8.Likv.rajatised'!J108</f>
        <v>1</v>
      </c>
      <c r="G107" s="64">
        <f>'Tab 8.Likv.rajatised'!H108*'Tab 6.Paisu tüüpmaht'!$E$4+'Tab 8.Likv.rajatised'!I108*'Tab 6.Paisu tüüpmaht'!$E$5</f>
        <v>53</v>
      </c>
      <c r="H107" s="64"/>
      <c r="I107" s="158">
        <f t="shared" si="6"/>
        <v>5.3E-3</v>
      </c>
    </row>
    <row r="108" spans="1:9" x14ac:dyDescent="0.2">
      <c r="A108" s="157">
        <v>105</v>
      </c>
      <c r="B108" s="64">
        <f>'Tab 1.Kraavide param.'!A150</f>
        <v>246</v>
      </c>
      <c r="C108" s="64">
        <v>460</v>
      </c>
      <c r="D108" s="64">
        <f>'Tab 2.Kraavivalli param.'!C151</f>
        <v>0</v>
      </c>
      <c r="E108" s="64">
        <v>6</v>
      </c>
      <c r="F108" s="64">
        <f>'Tab 8.Likv.rajatised'!J109</f>
        <v>10</v>
      </c>
      <c r="G108" s="64">
        <f>'Tab 8.Likv.rajatised'!H109*'Tab 6.Paisu tüüpmaht'!$E$4+'Tab 8.Likv.rajatised'!I109*'Tab 6.Paisu tüüpmaht'!$E$5</f>
        <v>530</v>
      </c>
      <c r="H108" s="64"/>
      <c r="I108" s="158">
        <f t="shared" si="6"/>
        <v>0.32900000000000001</v>
      </c>
    </row>
    <row r="109" spans="1:9" x14ac:dyDescent="0.2">
      <c r="A109" s="157">
        <v>106</v>
      </c>
      <c r="B109" s="64">
        <f>'Tab 1.Kraavide param.'!A151</f>
        <v>247</v>
      </c>
      <c r="C109" s="64">
        <v>297</v>
      </c>
      <c r="D109" s="64">
        <f>'Tab 2.Kraavivalli param.'!C152</f>
        <v>0</v>
      </c>
      <c r="E109" s="64">
        <v>6</v>
      </c>
      <c r="F109" s="64">
        <f>'Tab 8.Likv.rajatised'!J110</f>
        <v>8</v>
      </c>
      <c r="G109" s="64">
        <f>'Tab 8.Likv.rajatised'!H110*'Tab 6.Paisu tüüpmaht'!$E$4+'Tab 8.Likv.rajatised'!I110*'Tab 6.Paisu tüüpmaht'!$E$5</f>
        <v>424</v>
      </c>
      <c r="H109" s="64"/>
      <c r="I109" s="158">
        <f t="shared" si="6"/>
        <v>0.22059999999999999</v>
      </c>
    </row>
    <row r="110" spans="1:9" x14ac:dyDescent="0.2">
      <c r="A110" s="157">
        <v>107</v>
      </c>
      <c r="B110" s="64" t="str">
        <f>'Tab 9.Ligipääsud'!A3</f>
        <v>LP1</v>
      </c>
      <c r="C110" s="159">
        <f>'Tab 9.Ligipääsud'!B3</f>
        <v>910</v>
      </c>
      <c r="D110" s="160"/>
      <c r="E110" s="64">
        <v>6</v>
      </c>
      <c r="F110" s="64"/>
      <c r="G110" s="64"/>
      <c r="H110" s="64">
        <f>C110*E110</f>
        <v>5460</v>
      </c>
      <c r="I110" s="158">
        <f>H110/10000</f>
        <v>0.54600000000000004</v>
      </c>
    </row>
    <row r="111" spans="1:9" x14ac:dyDescent="0.2">
      <c r="A111" s="157">
        <v>108</v>
      </c>
      <c r="B111" s="64" t="str">
        <f>'Tab 9.Ligipääsud'!A4</f>
        <v>LP2</v>
      </c>
      <c r="C111" s="159">
        <f>'Tab 9.Ligipääsud'!B4</f>
        <v>310</v>
      </c>
      <c r="D111" s="160"/>
      <c r="E111" s="64">
        <v>6</v>
      </c>
      <c r="F111" s="64"/>
      <c r="G111" s="64"/>
      <c r="H111" s="64">
        <f>C111*E111</f>
        <v>1860</v>
      </c>
      <c r="I111" s="158">
        <f>H111/10000</f>
        <v>0.186</v>
      </c>
    </row>
    <row r="112" spans="1:9" x14ac:dyDescent="0.2">
      <c r="A112" s="157">
        <v>109</v>
      </c>
      <c r="B112" s="64" t="str">
        <f>'Tab 9.Ligipääsud'!A5</f>
        <v>LP3</v>
      </c>
      <c r="C112" s="159">
        <f>'Tab 9.Ligipääsud'!B5</f>
        <v>135</v>
      </c>
      <c r="D112" s="160"/>
      <c r="E112" s="64">
        <v>6</v>
      </c>
      <c r="F112" s="64"/>
      <c r="G112" s="64"/>
      <c r="H112" s="64">
        <f t="shared" ref="H112" si="7">C112*E112</f>
        <v>810</v>
      </c>
      <c r="I112" s="158">
        <f t="shared" ref="I112:I121" si="8">H112/10000</f>
        <v>8.1000000000000003E-2</v>
      </c>
    </row>
    <row r="113" spans="1:9" x14ac:dyDescent="0.2">
      <c r="A113" s="157">
        <v>110</v>
      </c>
      <c r="B113" s="64" t="str">
        <f>'Tab 9.Ligipääsud'!A6</f>
        <v>LP4</v>
      </c>
      <c r="C113" s="159">
        <f>'Tab 9.Ligipääsud'!B6</f>
        <v>220</v>
      </c>
      <c r="D113" s="160"/>
      <c r="E113" s="64">
        <v>5</v>
      </c>
      <c r="F113" s="64"/>
      <c r="G113" s="64"/>
      <c r="H113" s="64" t="s">
        <v>164</v>
      </c>
      <c r="I113" s="158"/>
    </row>
    <row r="114" spans="1:9" x14ac:dyDescent="0.2">
      <c r="A114" s="157">
        <v>111</v>
      </c>
      <c r="B114" s="64" t="str">
        <f>'Tab 9.Ligipääsud'!A7</f>
        <v>LP5</v>
      </c>
      <c r="C114" s="159">
        <f>'Tab 9.Ligipääsud'!B7</f>
        <v>120</v>
      </c>
      <c r="D114" s="160"/>
      <c r="E114" s="64">
        <v>6</v>
      </c>
      <c r="F114" s="64"/>
      <c r="G114" s="64"/>
      <c r="H114" s="64" t="s">
        <v>164</v>
      </c>
      <c r="I114" s="158"/>
    </row>
    <row r="115" spans="1:9" x14ac:dyDescent="0.2">
      <c r="A115" s="157">
        <v>112</v>
      </c>
      <c r="B115" s="64" t="str">
        <f>'Tab 9.Ligipääsud'!A8</f>
        <v>LP6</v>
      </c>
      <c r="C115" s="159">
        <f>'Tab 9.Ligipääsud'!B8</f>
        <v>140</v>
      </c>
      <c r="D115" s="160"/>
      <c r="E115" s="64">
        <v>6</v>
      </c>
      <c r="F115" s="64"/>
      <c r="G115" s="64"/>
      <c r="H115" s="64" t="s">
        <v>164</v>
      </c>
      <c r="I115" s="158"/>
    </row>
    <row r="116" spans="1:9" x14ac:dyDescent="0.2">
      <c r="A116" s="157">
        <v>113</v>
      </c>
      <c r="B116" s="64" t="str">
        <f>'Tab 9.Ligipääsud'!A9</f>
        <v>LP7</v>
      </c>
      <c r="C116" s="159">
        <f>'Tab 9.Ligipääsud'!B9</f>
        <v>590</v>
      </c>
      <c r="D116" s="160"/>
      <c r="E116" s="64">
        <v>6</v>
      </c>
      <c r="F116" s="64"/>
      <c r="G116" s="64"/>
      <c r="H116" s="64" t="s">
        <v>164</v>
      </c>
      <c r="I116" s="158"/>
    </row>
    <row r="117" spans="1:9" x14ac:dyDescent="0.2">
      <c r="A117" s="157">
        <v>114</v>
      </c>
      <c r="B117" s="64" t="str">
        <f>'Tab 9.Ligipääsud'!A10</f>
        <v>LP8</v>
      </c>
      <c r="C117" s="159">
        <f>'Tab 9.Ligipääsud'!B10</f>
        <v>715</v>
      </c>
      <c r="D117" s="160"/>
      <c r="E117" s="64">
        <v>5</v>
      </c>
      <c r="F117" s="64"/>
      <c r="G117" s="64"/>
      <c r="H117" s="64" t="s">
        <v>164</v>
      </c>
      <c r="I117" s="158"/>
    </row>
    <row r="118" spans="1:9" x14ac:dyDescent="0.2">
      <c r="A118" s="157">
        <v>115</v>
      </c>
      <c r="B118" s="64" t="str">
        <f>'Tab 9.Ligipääsud'!A11</f>
        <v>LP9</v>
      </c>
      <c r="C118" s="159">
        <f>'Tab 9.Ligipääsud'!B11</f>
        <v>70</v>
      </c>
      <c r="D118" s="160"/>
      <c r="E118" s="64">
        <v>5</v>
      </c>
      <c r="F118" s="64"/>
      <c r="G118" s="64"/>
      <c r="H118" s="64" t="s">
        <v>164</v>
      </c>
      <c r="I118" s="158"/>
    </row>
    <row r="119" spans="1:9" x14ac:dyDescent="0.2">
      <c r="A119" s="157">
        <v>116</v>
      </c>
      <c r="B119" s="64" t="str">
        <f>'Tab 9.Ligipääsud'!A12</f>
        <v>LP10</v>
      </c>
      <c r="C119" s="159">
        <f>'Tab 9.Ligipääsud'!B12</f>
        <v>310</v>
      </c>
      <c r="D119" s="160"/>
      <c r="E119" s="64">
        <v>6</v>
      </c>
      <c r="F119" s="64"/>
      <c r="G119" s="64"/>
      <c r="H119" s="64">
        <f>106*E119</f>
        <v>636</v>
      </c>
      <c r="I119" s="158">
        <f t="shared" si="8"/>
        <v>6.3600000000000004E-2</v>
      </c>
    </row>
    <row r="120" spans="1:9" x14ac:dyDescent="0.2">
      <c r="A120" s="157">
        <v>117</v>
      </c>
      <c r="B120" s="64" t="str">
        <f>'Tab 9.Ligipääsud'!A13</f>
        <v>LP11</v>
      </c>
      <c r="C120" s="159">
        <v>274</v>
      </c>
      <c r="D120" s="160"/>
      <c r="E120" s="64">
        <v>5</v>
      </c>
      <c r="F120" s="64"/>
      <c r="G120" s="64"/>
      <c r="H120" s="64" t="s">
        <v>164</v>
      </c>
      <c r="I120" s="158"/>
    </row>
    <row r="121" spans="1:9" x14ac:dyDescent="0.2">
      <c r="A121" s="157">
        <v>118</v>
      </c>
      <c r="B121" s="64" t="str">
        <f>'Tab 9.Ligipääsud'!A14</f>
        <v>LP12</v>
      </c>
      <c r="C121" s="159">
        <f>'Tab 9.Ligipääsud'!B14</f>
        <v>855</v>
      </c>
      <c r="D121" s="160"/>
      <c r="E121" s="64">
        <v>6</v>
      </c>
      <c r="F121" s="64"/>
      <c r="G121" s="64"/>
      <c r="H121" s="64">
        <f>470*E121</f>
        <v>2820</v>
      </c>
      <c r="I121" s="158">
        <f t="shared" si="8"/>
        <v>0.28199999999999997</v>
      </c>
    </row>
    <row r="122" spans="1:9" x14ac:dyDescent="0.2">
      <c r="A122" s="157">
        <v>119</v>
      </c>
      <c r="B122" s="64" t="str">
        <f>'Tab 9.Ligipääsud'!A15</f>
        <v>LP13</v>
      </c>
      <c r="C122" s="159">
        <f>'Tab 9.Ligipääsud'!B15</f>
        <v>820</v>
      </c>
      <c r="D122" s="160"/>
      <c r="E122" s="64">
        <v>6</v>
      </c>
      <c r="F122" s="64"/>
      <c r="G122" s="64"/>
      <c r="H122" s="64">
        <f>820*0.3</f>
        <v>246</v>
      </c>
      <c r="I122" s="158">
        <f t="shared" ref="I122" si="9">H122/10000</f>
        <v>2.46E-2</v>
      </c>
    </row>
    <row r="123" spans="1:9" x14ac:dyDescent="0.2">
      <c r="A123" s="157">
        <v>120</v>
      </c>
      <c r="B123" s="64" t="str">
        <f>'Tab 9.Ligipääsud'!A16</f>
        <v>LP14</v>
      </c>
      <c r="C123" s="159">
        <f>'Tab 9.Ligipääsud'!B16</f>
        <v>225</v>
      </c>
      <c r="D123" s="160"/>
      <c r="E123" s="64">
        <v>6</v>
      </c>
      <c r="F123" s="64"/>
      <c r="G123" s="64"/>
      <c r="H123" s="64" t="s">
        <v>164</v>
      </c>
      <c r="I123" s="158"/>
    </row>
    <row r="124" spans="1:9" x14ac:dyDescent="0.2">
      <c r="A124" s="157">
        <v>121</v>
      </c>
      <c r="B124" s="64" t="str">
        <f>'Tab 9.Ligipääsud'!A17</f>
        <v>LP15</v>
      </c>
      <c r="C124" s="159">
        <f>'Tab 9.Ligipääsud'!B17</f>
        <v>303</v>
      </c>
      <c r="D124" s="160"/>
      <c r="E124" s="64">
        <v>6</v>
      </c>
      <c r="F124" s="64"/>
      <c r="G124" s="64"/>
      <c r="H124" s="64" t="s">
        <v>164</v>
      </c>
      <c r="I124" s="158"/>
    </row>
    <row r="125" spans="1:9" x14ac:dyDescent="0.2">
      <c r="A125" s="157">
        <v>122</v>
      </c>
      <c r="B125" s="64" t="str">
        <f>'Tab 9.Ligipääsud'!A18</f>
        <v>LP16</v>
      </c>
      <c r="C125" s="159">
        <f>'Tab 9.Ligipääsud'!B18</f>
        <v>670</v>
      </c>
      <c r="D125" s="160"/>
      <c r="E125" s="64">
        <v>6</v>
      </c>
      <c r="F125" s="64"/>
      <c r="G125" s="64"/>
      <c r="H125" s="64" t="s">
        <v>164</v>
      </c>
      <c r="I125" s="158"/>
    </row>
    <row r="126" spans="1:9" x14ac:dyDescent="0.2">
      <c r="A126" s="157">
        <v>123</v>
      </c>
      <c r="B126" s="64" t="str">
        <f>'Tab 9.Ligipääsud'!A19</f>
        <v>LP17</v>
      </c>
      <c r="C126" s="159">
        <f>'Tab 9.Ligipääsud'!B19</f>
        <v>145</v>
      </c>
      <c r="D126" s="160"/>
      <c r="E126" s="64">
        <v>6</v>
      </c>
      <c r="F126" s="64"/>
      <c r="G126" s="64"/>
      <c r="H126" s="64" t="s">
        <v>164</v>
      </c>
      <c r="I126" s="158"/>
    </row>
    <row r="127" spans="1:9" x14ac:dyDescent="0.2">
      <c r="A127" s="157">
        <v>124</v>
      </c>
      <c r="B127" s="64" t="str">
        <f>'Tab 9.Ligipääsud'!A20</f>
        <v>LP18</v>
      </c>
      <c r="C127" s="159">
        <f>'Tab 9.Ligipääsud'!B20</f>
        <v>492</v>
      </c>
      <c r="D127" s="160"/>
      <c r="E127" s="64">
        <v>6</v>
      </c>
      <c r="F127" s="64"/>
      <c r="G127" s="64"/>
      <c r="H127" s="64">
        <f t="shared" ref="H127" si="10">C127*E127</f>
        <v>2952</v>
      </c>
      <c r="I127" s="158">
        <f t="shared" ref="I127" si="11">H127/10000</f>
        <v>0.29520000000000002</v>
      </c>
    </row>
    <row r="128" spans="1:9" x14ac:dyDescent="0.2">
      <c r="A128" s="157">
        <v>125</v>
      </c>
      <c r="B128" s="64" t="str">
        <f>'Tab 9.Ligipääsud'!A21</f>
        <v>AJ 1</v>
      </c>
      <c r="C128" s="159" t="str">
        <f>'Tab 9.Ligipääsud'!B21</f>
        <v>-</v>
      </c>
      <c r="D128" s="160"/>
      <c r="E128" s="64" t="s">
        <v>164</v>
      </c>
      <c r="F128" s="64"/>
      <c r="G128" s="64"/>
      <c r="H128" s="64" t="s">
        <v>164</v>
      </c>
      <c r="I128" s="158"/>
    </row>
    <row r="129" spans="1:9" x14ac:dyDescent="0.2">
      <c r="A129" s="157">
        <v>126</v>
      </c>
      <c r="B129" s="64" t="str">
        <f>'Tab 9.Ligipääsud'!A22</f>
        <v>AJ 2</v>
      </c>
      <c r="C129" s="159" t="str">
        <f>'Tab 9.Ligipääsud'!B22</f>
        <v>-</v>
      </c>
      <c r="D129" s="160"/>
      <c r="E129" s="64" t="s">
        <v>164</v>
      </c>
      <c r="F129" s="64"/>
      <c r="G129" s="64"/>
      <c r="H129" s="64" t="s">
        <v>164</v>
      </c>
      <c r="I129" s="158"/>
    </row>
    <row r="130" spans="1:9" x14ac:dyDescent="0.2">
      <c r="A130" s="157">
        <v>127</v>
      </c>
      <c r="B130" s="64" t="str">
        <f>'Tab 9.Ligipääsud'!A23</f>
        <v>AJ 3</v>
      </c>
      <c r="C130" s="159" t="str">
        <f>'Tab 9.Ligipääsud'!B23</f>
        <v>-</v>
      </c>
      <c r="D130" s="160"/>
      <c r="E130" s="64" t="s">
        <v>164</v>
      </c>
      <c r="F130" s="64"/>
      <c r="G130" s="64"/>
      <c r="H130" s="64" t="s">
        <v>164</v>
      </c>
      <c r="I130" s="158"/>
    </row>
    <row r="131" spans="1:9" x14ac:dyDescent="0.2">
      <c r="A131" s="157">
        <v>128</v>
      </c>
      <c r="B131" s="64" t="str">
        <f>'Tab 9.Ligipääsud'!A24</f>
        <v>AJ 4</v>
      </c>
      <c r="C131" s="159" t="str">
        <f>'Tab 9.Ligipääsud'!B24</f>
        <v>-</v>
      </c>
      <c r="D131" s="160"/>
      <c r="E131" s="64" t="s">
        <v>164</v>
      </c>
      <c r="F131" s="64"/>
      <c r="G131" s="64"/>
      <c r="H131" s="64" t="s">
        <v>164</v>
      </c>
      <c r="I131" s="158"/>
    </row>
    <row r="132" spans="1:9" x14ac:dyDescent="0.2">
      <c r="A132" s="157">
        <v>129</v>
      </c>
      <c r="B132" s="64" t="str">
        <f>'Tab 9.Ligipääsud'!A25</f>
        <v>AJ 5</v>
      </c>
      <c r="C132" s="159" t="str">
        <f>'Tab 9.Ligipääsud'!B25</f>
        <v>-</v>
      </c>
      <c r="D132" s="160"/>
      <c r="E132" s="64" t="s">
        <v>164</v>
      </c>
      <c r="F132" s="64"/>
      <c r="G132" s="64"/>
      <c r="H132" s="64" t="s">
        <v>164</v>
      </c>
      <c r="I132" s="158"/>
    </row>
    <row r="133" spans="1:9" x14ac:dyDescent="0.2">
      <c r="A133" s="157">
        <v>130</v>
      </c>
      <c r="B133" s="64" t="str">
        <f>'Tab 9.Ligipääsud'!A26</f>
        <v>AJ 7</v>
      </c>
      <c r="C133" s="159" t="str">
        <f>'Tab 9.Ligipääsud'!B26</f>
        <v>-</v>
      </c>
      <c r="D133" s="160"/>
      <c r="E133" s="64" t="s">
        <v>164</v>
      </c>
      <c r="F133" s="64"/>
      <c r="G133" s="64"/>
      <c r="H133" s="64" t="s">
        <v>164</v>
      </c>
      <c r="I133" s="158"/>
    </row>
    <row r="134" spans="1:9" x14ac:dyDescent="0.2">
      <c r="A134" s="157">
        <v>131</v>
      </c>
      <c r="B134" s="64" t="str">
        <f>'Tab 9.Ligipääsud'!A27</f>
        <v>AJ 8</v>
      </c>
      <c r="C134" s="159" t="str">
        <f>'Tab 9.Ligipääsud'!B27</f>
        <v>-</v>
      </c>
      <c r="D134" s="160"/>
      <c r="E134" s="64" t="s">
        <v>164</v>
      </c>
      <c r="F134" s="64"/>
      <c r="G134" s="64"/>
      <c r="H134" s="64" t="s">
        <v>164</v>
      </c>
      <c r="I134" s="158"/>
    </row>
    <row r="135" spans="1:9" x14ac:dyDescent="0.2">
      <c r="A135" s="157">
        <v>132</v>
      </c>
      <c r="B135" s="64" t="str">
        <f>'Tab 9.Ligipääsud'!A28</f>
        <v>AJ 9</v>
      </c>
      <c r="C135" s="159" t="str">
        <f>'Tab 9.Ligipääsud'!B28</f>
        <v>-</v>
      </c>
      <c r="D135" s="160"/>
      <c r="E135" s="64" t="s">
        <v>164</v>
      </c>
      <c r="F135" s="64"/>
      <c r="G135" s="64"/>
      <c r="H135" s="64" t="s">
        <v>164</v>
      </c>
      <c r="I135" s="158"/>
    </row>
    <row r="136" spans="1:9" x14ac:dyDescent="0.2">
      <c r="A136" s="157">
        <v>133</v>
      </c>
      <c r="B136" s="64" t="str">
        <f>'Tab 9.Ligipääsud'!A29</f>
        <v>AJ 10</v>
      </c>
      <c r="C136" s="159" t="str">
        <f>'Tab 9.Ligipääsud'!B29</f>
        <v>-</v>
      </c>
      <c r="D136" s="160"/>
      <c r="E136" s="64" t="s">
        <v>164</v>
      </c>
      <c r="F136" s="64"/>
      <c r="G136" s="64"/>
      <c r="H136" s="64" t="s">
        <v>164</v>
      </c>
      <c r="I136" s="158"/>
    </row>
    <row r="137" spans="1:9" x14ac:dyDescent="0.2">
      <c r="A137" s="157">
        <v>134</v>
      </c>
      <c r="B137" s="64" t="str">
        <f>'Tab 9.Ligipääsud'!A30</f>
        <v>AJ 11</v>
      </c>
      <c r="C137" s="159" t="str">
        <f>'Tab 9.Ligipääsud'!B30</f>
        <v>-</v>
      </c>
      <c r="D137" s="160"/>
      <c r="E137" s="64" t="s">
        <v>164</v>
      </c>
      <c r="F137" s="64"/>
      <c r="G137" s="64"/>
      <c r="H137" s="64" t="s">
        <v>164</v>
      </c>
      <c r="I137" s="158"/>
    </row>
    <row r="138" spans="1:9" x14ac:dyDescent="0.2">
      <c r="A138" s="157"/>
      <c r="B138" s="161"/>
      <c r="C138" s="161"/>
      <c r="D138" s="161"/>
      <c r="E138" s="161"/>
      <c r="F138" s="161"/>
      <c r="G138" s="161"/>
      <c r="H138" s="161"/>
      <c r="I138" s="162"/>
    </row>
    <row r="139" spans="1:9" ht="15" customHeight="1" x14ac:dyDescent="0.25">
      <c r="A139" s="126" t="s">
        <v>47</v>
      </c>
      <c r="B139" s="126"/>
      <c r="C139" s="127">
        <f>SUM(C4:D138)</f>
        <v>48510</v>
      </c>
      <c r="D139" s="128"/>
      <c r="E139" s="44"/>
      <c r="F139" s="43">
        <f>SUM(F4:F138)</f>
        <v>133</v>
      </c>
      <c r="G139" s="43">
        <f>SUM(G4:G138)</f>
        <v>7850</v>
      </c>
      <c r="H139" s="43"/>
      <c r="I139" s="76">
        <f>SUM(I4:I138)</f>
        <v>26.590999999999998</v>
      </c>
    </row>
  </sheetData>
  <mergeCells count="33">
    <mergeCell ref="C120:D120"/>
    <mergeCell ref="C125:D125"/>
    <mergeCell ref="C135:D135"/>
    <mergeCell ref="C137:D137"/>
    <mergeCell ref="C133:D133"/>
    <mergeCell ref="C131:D131"/>
    <mergeCell ref="C132:D132"/>
    <mergeCell ref="C122:D122"/>
    <mergeCell ref="C134:D134"/>
    <mergeCell ref="C124:D124"/>
    <mergeCell ref="C123:D123"/>
    <mergeCell ref="C121:D121"/>
    <mergeCell ref="C130:D130"/>
    <mergeCell ref="C128:D128"/>
    <mergeCell ref="C129:D129"/>
    <mergeCell ref="C127:D127"/>
    <mergeCell ref="C126:D126"/>
    <mergeCell ref="B2:B3"/>
    <mergeCell ref="C2:D2"/>
    <mergeCell ref="A139:B139"/>
    <mergeCell ref="C139:D139"/>
    <mergeCell ref="A2:A3"/>
    <mergeCell ref="C110:D110"/>
    <mergeCell ref="C112:D112"/>
    <mergeCell ref="C113:D113"/>
    <mergeCell ref="C114:D114"/>
    <mergeCell ref="C115:D115"/>
    <mergeCell ref="C116:D116"/>
    <mergeCell ref="C117:D117"/>
    <mergeCell ref="C118:D118"/>
    <mergeCell ref="C119:D119"/>
    <mergeCell ref="C111:D111"/>
    <mergeCell ref="C136:D136"/>
  </mergeCells>
  <phoneticPr fontId="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C8BBE-41B5-4984-BC4B-DFB6B82B8145}">
  <dimension ref="A1:I6"/>
  <sheetViews>
    <sheetView workbookViewId="0">
      <selection activeCell="I12" sqref="I12"/>
    </sheetView>
  </sheetViews>
  <sheetFormatPr defaultRowHeight="15" x14ac:dyDescent="0.25"/>
  <cols>
    <col min="4" max="4" width="11.5703125" customWidth="1"/>
    <col min="6" max="6" width="12.28515625" customWidth="1"/>
  </cols>
  <sheetData>
    <row r="1" spans="1:9" ht="15.75" x14ac:dyDescent="0.25">
      <c r="A1" s="1" t="s">
        <v>115</v>
      </c>
    </row>
    <row r="2" spans="1:9" ht="51" x14ac:dyDescent="0.25">
      <c r="A2" s="129" t="s">
        <v>39</v>
      </c>
      <c r="B2" s="46" t="s">
        <v>304</v>
      </c>
      <c r="C2" s="46" t="s">
        <v>113</v>
      </c>
      <c r="D2" s="46" t="s">
        <v>117</v>
      </c>
      <c r="E2" s="46" t="s">
        <v>116</v>
      </c>
      <c r="F2" s="46" t="s">
        <v>118</v>
      </c>
      <c r="G2" s="46" t="s">
        <v>114</v>
      </c>
    </row>
    <row r="3" spans="1:9" x14ac:dyDescent="0.25">
      <c r="A3" s="129"/>
      <c r="B3" s="46" t="s">
        <v>30</v>
      </c>
      <c r="C3" s="46" t="s">
        <v>30</v>
      </c>
      <c r="D3" s="46" t="s">
        <v>102</v>
      </c>
      <c r="E3" s="46" t="s">
        <v>106</v>
      </c>
      <c r="F3" s="46" t="s">
        <v>102</v>
      </c>
      <c r="G3" s="46" t="s">
        <v>29</v>
      </c>
    </row>
    <row r="4" spans="1:9" x14ac:dyDescent="0.25">
      <c r="A4" s="47">
        <v>1</v>
      </c>
      <c r="B4" s="77" t="s">
        <v>308</v>
      </c>
      <c r="C4" s="62">
        <v>0.3</v>
      </c>
      <c r="D4" s="62">
        <v>20</v>
      </c>
      <c r="E4" s="62">
        <v>53</v>
      </c>
      <c r="F4" s="48">
        <v>5</v>
      </c>
      <c r="G4" s="62">
        <f>COUNTIF('Tab 7.Paisude raj.'!$C$4:$C$137,'Tab 6.Paisu tüüpmaht'!A4)</f>
        <v>124</v>
      </c>
      <c r="I4" s="78"/>
    </row>
    <row r="5" spans="1:9" x14ac:dyDescent="0.25">
      <c r="A5" s="47">
        <v>2</v>
      </c>
      <c r="B5" s="62">
        <v>14</v>
      </c>
      <c r="C5" s="47">
        <v>0.5</v>
      </c>
      <c r="D5" s="62">
        <v>66</v>
      </c>
      <c r="E5" s="62">
        <v>142</v>
      </c>
      <c r="F5" s="48">
        <v>5</v>
      </c>
      <c r="G5" s="62">
        <f>COUNTIF('Tab 7.Paisude raj.'!$C$4:$C$137,'Tab 6.Paisu tüüpmaht'!A5)</f>
        <v>9</v>
      </c>
      <c r="I5" s="78"/>
    </row>
    <row r="6" spans="1:9" x14ac:dyDescent="0.25">
      <c r="A6" s="130" t="s">
        <v>47</v>
      </c>
      <c r="B6" s="130"/>
      <c r="C6" s="130"/>
      <c r="D6" s="130"/>
      <c r="E6" s="130"/>
      <c r="F6" s="130"/>
      <c r="G6" s="49">
        <f>SUM(G4:G5)</f>
        <v>133</v>
      </c>
    </row>
  </sheetData>
  <mergeCells count="2">
    <mergeCell ref="A2:A3"/>
    <mergeCell ref="A6:F6"/>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18A4D-3CB0-4D49-BE6C-8E1640DF5049}">
  <dimension ref="A1:G138"/>
  <sheetViews>
    <sheetView workbookViewId="0">
      <pane ySplit="3" topLeftCell="A4" activePane="bottomLeft" state="frozen"/>
      <selection pane="bottomLeft" activeCell="G3" sqref="G3"/>
    </sheetView>
  </sheetViews>
  <sheetFormatPr defaultRowHeight="12.75" x14ac:dyDescent="0.25"/>
  <cols>
    <col min="1" max="1" width="4.85546875" style="12" customWidth="1"/>
    <col min="2" max="2" width="10.7109375" style="12" customWidth="1"/>
    <col min="3" max="3" width="9.140625" style="12"/>
    <col min="4" max="4" width="10.7109375" style="12" customWidth="1"/>
    <col min="5" max="16384" width="9.140625" style="12"/>
  </cols>
  <sheetData>
    <row r="1" spans="1:7" ht="15.75" x14ac:dyDescent="0.25">
      <c r="A1" s="1" t="s">
        <v>119</v>
      </c>
      <c r="B1" s="1"/>
      <c r="C1" s="1"/>
    </row>
    <row r="2" spans="1:7" ht="15" customHeight="1" x14ac:dyDescent="0.25">
      <c r="A2" s="122" t="s">
        <v>25</v>
      </c>
      <c r="B2" s="120" t="s">
        <v>39</v>
      </c>
      <c r="C2" s="120"/>
      <c r="D2" s="120"/>
      <c r="E2" s="122" t="s">
        <v>122</v>
      </c>
    </row>
    <row r="3" spans="1:7" ht="15" customHeight="1" x14ac:dyDescent="0.25">
      <c r="A3" s="123"/>
      <c r="B3" s="2" t="s">
        <v>120</v>
      </c>
      <c r="C3" s="2" t="s">
        <v>121</v>
      </c>
      <c r="D3" s="2" t="s">
        <v>34</v>
      </c>
      <c r="E3" s="123"/>
      <c r="G3" s="19"/>
    </row>
    <row r="4" spans="1:7" x14ac:dyDescent="0.25">
      <c r="A4" s="45">
        <v>1</v>
      </c>
      <c r="B4" s="18" t="s">
        <v>539</v>
      </c>
      <c r="C4" s="18">
        <v>1</v>
      </c>
      <c r="D4" s="4">
        <v>6</v>
      </c>
      <c r="E4" s="18">
        <v>107</v>
      </c>
    </row>
    <row r="5" spans="1:7" x14ac:dyDescent="0.25">
      <c r="A5" s="45">
        <v>2</v>
      </c>
      <c r="B5" s="18" t="s">
        <v>540</v>
      </c>
      <c r="C5" s="18">
        <v>1</v>
      </c>
      <c r="D5" s="4">
        <v>6</v>
      </c>
      <c r="E5" s="18">
        <v>107</v>
      </c>
    </row>
    <row r="6" spans="1:7" x14ac:dyDescent="0.25">
      <c r="A6" s="45">
        <v>3</v>
      </c>
      <c r="B6" s="18" t="s">
        <v>541</v>
      </c>
      <c r="C6" s="18">
        <v>1</v>
      </c>
      <c r="D6" s="4">
        <v>6</v>
      </c>
      <c r="E6" s="18">
        <v>107</v>
      </c>
    </row>
    <row r="7" spans="1:7" x14ac:dyDescent="0.25">
      <c r="A7" s="45">
        <v>4</v>
      </c>
      <c r="B7" s="18" t="s">
        <v>542</v>
      </c>
      <c r="C7" s="18">
        <v>1</v>
      </c>
      <c r="D7" s="4">
        <v>6</v>
      </c>
      <c r="E7" s="18">
        <v>107</v>
      </c>
    </row>
    <row r="8" spans="1:7" x14ac:dyDescent="0.25">
      <c r="A8" s="45">
        <v>5</v>
      </c>
      <c r="B8" s="18" t="s">
        <v>543</v>
      </c>
      <c r="C8" s="18">
        <v>1</v>
      </c>
      <c r="D8" s="4">
        <v>6</v>
      </c>
      <c r="E8" s="18">
        <v>107</v>
      </c>
    </row>
    <row r="9" spans="1:7" x14ac:dyDescent="0.25">
      <c r="A9" s="45">
        <v>6</v>
      </c>
      <c r="B9" s="18" t="s">
        <v>544</v>
      </c>
      <c r="C9" s="18">
        <v>1</v>
      </c>
      <c r="D9" s="4">
        <v>6</v>
      </c>
      <c r="E9" s="18">
        <v>107</v>
      </c>
    </row>
    <row r="10" spans="1:7" x14ac:dyDescent="0.25">
      <c r="A10" s="45">
        <v>7</v>
      </c>
      <c r="B10" s="18" t="s">
        <v>545</v>
      </c>
      <c r="C10" s="18">
        <v>1</v>
      </c>
      <c r="D10" s="4">
        <v>6</v>
      </c>
      <c r="E10" s="18">
        <v>107</v>
      </c>
    </row>
    <row r="11" spans="1:7" x14ac:dyDescent="0.25">
      <c r="A11" s="45">
        <v>8</v>
      </c>
      <c r="B11" s="18" t="s">
        <v>546</v>
      </c>
      <c r="C11" s="18">
        <v>1</v>
      </c>
      <c r="D11" s="4">
        <v>6</v>
      </c>
      <c r="E11" s="18">
        <v>107</v>
      </c>
    </row>
    <row r="12" spans="1:7" x14ac:dyDescent="0.25">
      <c r="A12" s="45">
        <v>9</v>
      </c>
      <c r="B12" s="18" t="s">
        <v>547</v>
      </c>
      <c r="C12" s="18">
        <v>1</v>
      </c>
      <c r="D12" s="4">
        <v>6</v>
      </c>
      <c r="E12" s="18">
        <v>107</v>
      </c>
    </row>
    <row r="13" spans="1:7" x14ac:dyDescent="0.25">
      <c r="A13" s="45">
        <v>10</v>
      </c>
      <c r="B13" s="18" t="s">
        <v>548</v>
      </c>
      <c r="C13" s="18">
        <v>1</v>
      </c>
      <c r="D13" s="4">
        <v>8</v>
      </c>
      <c r="E13" s="18">
        <v>104</v>
      </c>
    </row>
    <row r="14" spans="1:7" x14ac:dyDescent="0.25">
      <c r="A14" s="45">
        <v>11</v>
      </c>
      <c r="B14" s="18" t="s">
        <v>549</v>
      </c>
      <c r="C14" s="18">
        <v>1</v>
      </c>
      <c r="D14" s="4">
        <v>8</v>
      </c>
      <c r="E14" s="18">
        <v>104</v>
      </c>
    </row>
    <row r="15" spans="1:7" x14ac:dyDescent="0.25">
      <c r="A15" s="45">
        <v>12</v>
      </c>
      <c r="B15" s="18" t="s">
        <v>550</v>
      </c>
      <c r="C15" s="18">
        <v>1</v>
      </c>
      <c r="D15" s="4">
        <v>8</v>
      </c>
      <c r="E15" s="18">
        <v>104</v>
      </c>
    </row>
    <row r="16" spans="1:7" x14ac:dyDescent="0.25">
      <c r="A16" s="45">
        <v>13</v>
      </c>
      <c r="B16" s="18" t="s">
        <v>551</v>
      </c>
      <c r="C16" s="18">
        <v>1</v>
      </c>
      <c r="D16" s="4">
        <v>6</v>
      </c>
      <c r="E16" s="18">
        <v>104</v>
      </c>
    </row>
    <row r="17" spans="1:5" x14ac:dyDescent="0.25">
      <c r="A17" s="45">
        <v>14</v>
      </c>
      <c r="B17" s="18" t="s">
        <v>552</v>
      </c>
      <c r="C17" s="18">
        <v>1</v>
      </c>
      <c r="D17" s="4">
        <v>6</v>
      </c>
      <c r="E17" s="18">
        <v>104</v>
      </c>
    </row>
    <row r="18" spans="1:5" x14ac:dyDescent="0.25">
      <c r="A18" s="45">
        <v>15</v>
      </c>
      <c r="B18" s="18" t="s">
        <v>553</v>
      </c>
      <c r="C18" s="18">
        <v>2</v>
      </c>
      <c r="D18" s="4">
        <v>14</v>
      </c>
      <c r="E18" s="18">
        <v>180</v>
      </c>
    </row>
    <row r="19" spans="1:5" x14ac:dyDescent="0.25">
      <c r="A19" s="45">
        <v>16</v>
      </c>
      <c r="B19" s="18" t="s">
        <v>554</v>
      </c>
      <c r="C19" s="18">
        <v>2</v>
      </c>
      <c r="D19" s="4">
        <v>14</v>
      </c>
      <c r="E19" s="18">
        <v>180</v>
      </c>
    </row>
    <row r="20" spans="1:5" x14ac:dyDescent="0.25">
      <c r="A20" s="45">
        <v>17</v>
      </c>
      <c r="B20" s="18" t="s">
        <v>555</v>
      </c>
      <c r="C20" s="18">
        <v>2</v>
      </c>
      <c r="D20" s="4">
        <v>14</v>
      </c>
      <c r="E20" s="18">
        <v>181</v>
      </c>
    </row>
    <row r="21" spans="1:5" x14ac:dyDescent="0.25">
      <c r="A21" s="45">
        <v>18</v>
      </c>
      <c r="B21" s="18" t="s">
        <v>556</v>
      </c>
      <c r="C21" s="18">
        <v>2</v>
      </c>
      <c r="D21" s="4">
        <v>14</v>
      </c>
      <c r="E21" s="18">
        <v>181</v>
      </c>
    </row>
    <row r="22" spans="1:5" x14ac:dyDescent="0.25">
      <c r="A22" s="45">
        <v>19</v>
      </c>
      <c r="B22" s="18" t="s">
        <v>557</v>
      </c>
      <c r="C22" s="18">
        <v>2</v>
      </c>
      <c r="D22" s="4">
        <v>14</v>
      </c>
      <c r="E22" s="18">
        <v>181</v>
      </c>
    </row>
    <row r="23" spans="1:5" x14ac:dyDescent="0.25">
      <c r="A23" s="45">
        <v>20</v>
      </c>
      <c r="B23" s="18" t="s">
        <v>558</v>
      </c>
      <c r="C23" s="18">
        <v>2</v>
      </c>
      <c r="D23" s="4">
        <v>14</v>
      </c>
      <c r="E23" s="18">
        <v>185</v>
      </c>
    </row>
    <row r="24" spans="1:5" x14ac:dyDescent="0.25">
      <c r="A24" s="45">
        <v>21</v>
      </c>
      <c r="B24" s="18" t="s">
        <v>559</v>
      </c>
      <c r="C24" s="18">
        <v>2</v>
      </c>
      <c r="D24" s="4">
        <v>14</v>
      </c>
      <c r="E24" s="18">
        <v>185</v>
      </c>
    </row>
    <row r="25" spans="1:5" x14ac:dyDescent="0.25">
      <c r="A25" s="45">
        <v>22</v>
      </c>
      <c r="B25" s="18" t="s">
        <v>560</v>
      </c>
      <c r="C25" s="18">
        <v>2</v>
      </c>
      <c r="D25" s="4">
        <v>14</v>
      </c>
      <c r="E25" s="18">
        <v>185</v>
      </c>
    </row>
    <row r="26" spans="1:5" x14ac:dyDescent="0.25">
      <c r="A26" s="45">
        <v>23</v>
      </c>
      <c r="B26" s="18" t="s">
        <v>561</v>
      </c>
      <c r="C26" s="18">
        <v>2</v>
      </c>
      <c r="D26" s="4">
        <v>14</v>
      </c>
      <c r="E26" s="18">
        <v>185</v>
      </c>
    </row>
    <row r="27" spans="1:5" x14ac:dyDescent="0.25">
      <c r="A27" s="45">
        <v>24</v>
      </c>
      <c r="B27" s="18" t="s">
        <v>562</v>
      </c>
      <c r="C27" s="18">
        <v>1</v>
      </c>
      <c r="D27" s="4">
        <v>4</v>
      </c>
      <c r="E27" s="18">
        <v>165</v>
      </c>
    </row>
    <row r="28" spans="1:5" x14ac:dyDescent="0.25">
      <c r="A28" s="45">
        <v>25</v>
      </c>
      <c r="B28" s="18" t="s">
        <v>563</v>
      </c>
      <c r="C28" s="18">
        <v>1</v>
      </c>
      <c r="D28" s="4">
        <v>4</v>
      </c>
      <c r="E28" s="18">
        <v>163</v>
      </c>
    </row>
    <row r="29" spans="1:5" x14ac:dyDescent="0.25">
      <c r="A29" s="45">
        <v>26</v>
      </c>
      <c r="B29" s="18" t="s">
        <v>564</v>
      </c>
      <c r="C29" s="18">
        <v>1</v>
      </c>
      <c r="D29" s="4">
        <v>4</v>
      </c>
      <c r="E29" s="18">
        <v>163</v>
      </c>
    </row>
    <row r="30" spans="1:5" x14ac:dyDescent="0.25">
      <c r="A30" s="45">
        <v>27</v>
      </c>
      <c r="B30" s="18" t="s">
        <v>565</v>
      </c>
      <c r="C30" s="18">
        <v>1</v>
      </c>
      <c r="D30" s="4">
        <v>8</v>
      </c>
      <c r="E30" s="18">
        <v>219</v>
      </c>
    </row>
    <row r="31" spans="1:5" x14ac:dyDescent="0.25">
      <c r="A31" s="45">
        <v>28</v>
      </c>
      <c r="B31" s="18" t="s">
        <v>566</v>
      </c>
      <c r="C31" s="18">
        <v>1</v>
      </c>
      <c r="D31" s="4">
        <v>6</v>
      </c>
      <c r="E31" s="18">
        <v>219</v>
      </c>
    </row>
    <row r="32" spans="1:5" x14ac:dyDescent="0.25">
      <c r="A32" s="45">
        <v>29</v>
      </c>
      <c r="B32" s="18" t="s">
        <v>567</v>
      </c>
      <c r="C32" s="18">
        <v>1</v>
      </c>
      <c r="D32" s="4">
        <v>6</v>
      </c>
      <c r="E32" s="18">
        <v>219</v>
      </c>
    </row>
    <row r="33" spans="1:5" x14ac:dyDescent="0.25">
      <c r="A33" s="45">
        <v>30</v>
      </c>
      <c r="B33" s="18" t="s">
        <v>568</v>
      </c>
      <c r="C33" s="18">
        <v>1</v>
      </c>
      <c r="D33" s="4">
        <v>6</v>
      </c>
      <c r="E33" s="18">
        <v>219</v>
      </c>
    </row>
    <row r="34" spans="1:5" x14ac:dyDescent="0.25">
      <c r="A34" s="45">
        <v>31</v>
      </c>
      <c r="B34" s="18" t="s">
        <v>569</v>
      </c>
      <c r="C34" s="18">
        <v>1</v>
      </c>
      <c r="D34" s="4">
        <v>6</v>
      </c>
      <c r="E34" s="18">
        <v>218</v>
      </c>
    </row>
    <row r="35" spans="1:5" x14ac:dyDescent="0.25">
      <c r="A35" s="45">
        <v>32</v>
      </c>
      <c r="B35" s="18" t="s">
        <v>570</v>
      </c>
      <c r="C35" s="18">
        <v>1</v>
      </c>
      <c r="D35" s="4">
        <v>6</v>
      </c>
      <c r="E35" s="18">
        <v>218</v>
      </c>
    </row>
    <row r="36" spans="1:5" x14ac:dyDescent="0.25">
      <c r="A36" s="45">
        <v>33</v>
      </c>
      <c r="B36" s="18" t="s">
        <v>571</v>
      </c>
      <c r="C36" s="18">
        <v>1</v>
      </c>
      <c r="D36" s="4">
        <v>6</v>
      </c>
      <c r="E36" s="18">
        <v>218</v>
      </c>
    </row>
    <row r="37" spans="1:5" x14ac:dyDescent="0.25">
      <c r="A37" s="45">
        <v>34</v>
      </c>
      <c r="B37" s="18" t="s">
        <v>572</v>
      </c>
      <c r="C37" s="18">
        <v>1</v>
      </c>
      <c r="D37" s="4">
        <v>6</v>
      </c>
      <c r="E37" s="18">
        <v>218</v>
      </c>
    </row>
    <row r="38" spans="1:5" x14ac:dyDescent="0.25">
      <c r="A38" s="45">
        <v>35</v>
      </c>
      <c r="B38" s="18" t="s">
        <v>573</v>
      </c>
      <c r="C38" s="18">
        <v>1</v>
      </c>
      <c r="D38" s="4">
        <v>6</v>
      </c>
      <c r="E38" s="18">
        <v>211</v>
      </c>
    </row>
    <row r="39" spans="1:5" x14ac:dyDescent="0.25">
      <c r="A39" s="45">
        <v>36</v>
      </c>
      <c r="B39" s="18" t="s">
        <v>574</v>
      </c>
      <c r="C39" s="18">
        <v>1</v>
      </c>
      <c r="D39" s="4">
        <v>6</v>
      </c>
      <c r="E39" s="18">
        <v>211</v>
      </c>
    </row>
    <row r="40" spans="1:5" x14ac:dyDescent="0.25">
      <c r="A40" s="45">
        <v>37</v>
      </c>
      <c r="B40" s="18" t="s">
        <v>575</v>
      </c>
      <c r="C40" s="18">
        <v>1</v>
      </c>
      <c r="D40" s="4">
        <v>6</v>
      </c>
      <c r="E40" s="18">
        <v>211</v>
      </c>
    </row>
    <row r="41" spans="1:5" x14ac:dyDescent="0.25">
      <c r="A41" s="45">
        <v>38</v>
      </c>
      <c r="B41" s="18" t="s">
        <v>576</v>
      </c>
      <c r="C41" s="18">
        <v>1</v>
      </c>
      <c r="D41" s="4">
        <v>6</v>
      </c>
      <c r="E41" s="18">
        <v>211</v>
      </c>
    </row>
    <row r="42" spans="1:5" x14ac:dyDescent="0.25">
      <c r="A42" s="45">
        <v>39</v>
      </c>
      <c r="B42" s="18" t="s">
        <v>577</v>
      </c>
      <c r="C42" s="18">
        <v>1</v>
      </c>
      <c r="D42" s="4">
        <v>6</v>
      </c>
      <c r="E42" s="18">
        <v>211</v>
      </c>
    </row>
    <row r="43" spans="1:5" x14ac:dyDescent="0.25">
      <c r="A43" s="45">
        <v>40</v>
      </c>
      <c r="B43" s="18" t="s">
        <v>578</v>
      </c>
      <c r="C43" s="18">
        <v>1</v>
      </c>
      <c r="D43" s="4">
        <v>6</v>
      </c>
      <c r="E43" s="18">
        <v>217</v>
      </c>
    </row>
    <row r="44" spans="1:5" x14ac:dyDescent="0.25">
      <c r="A44" s="45">
        <v>41</v>
      </c>
      <c r="B44" s="18" t="s">
        <v>579</v>
      </c>
      <c r="C44" s="18">
        <v>1</v>
      </c>
      <c r="D44" s="4">
        <v>6</v>
      </c>
      <c r="E44" s="18">
        <v>217</v>
      </c>
    </row>
    <row r="45" spans="1:5" x14ac:dyDescent="0.25">
      <c r="A45" s="45">
        <v>42</v>
      </c>
      <c r="B45" s="18" t="s">
        <v>580</v>
      </c>
      <c r="C45" s="18">
        <v>1</v>
      </c>
      <c r="D45" s="4">
        <v>6</v>
      </c>
      <c r="E45" s="18">
        <v>225</v>
      </c>
    </row>
    <row r="46" spans="1:5" x14ac:dyDescent="0.25">
      <c r="A46" s="45">
        <v>43</v>
      </c>
      <c r="B46" s="18" t="s">
        <v>581</v>
      </c>
      <c r="C46" s="18">
        <v>1</v>
      </c>
      <c r="D46" s="4">
        <v>6</v>
      </c>
      <c r="E46" s="18">
        <v>225</v>
      </c>
    </row>
    <row r="47" spans="1:5" x14ac:dyDescent="0.25">
      <c r="A47" s="45">
        <v>44</v>
      </c>
      <c r="B47" s="18" t="s">
        <v>582</v>
      </c>
      <c r="C47" s="18">
        <v>1</v>
      </c>
      <c r="D47" s="4">
        <v>6</v>
      </c>
      <c r="E47" s="18">
        <v>225</v>
      </c>
    </row>
    <row r="48" spans="1:5" x14ac:dyDescent="0.25">
      <c r="A48" s="45">
        <v>45</v>
      </c>
      <c r="B48" s="18" t="s">
        <v>583</v>
      </c>
      <c r="C48" s="18">
        <v>1</v>
      </c>
      <c r="D48" s="4">
        <v>6</v>
      </c>
      <c r="E48" s="18">
        <v>225</v>
      </c>
    </row>
    <row r="49" spans="1:5" x14ac:dyDescent="0.25">
      <c r="A49" s="45">
        <v>46</v>
      </c>
      <c r="B49" s="18" t="s">
        <v>584</v>
      </c>
      <c r="C49" s="18">
        <v>1</v>
      </c>
      <c r="D49" s="4">
        <v>6</v>
      </c>
      <c r="E49" s="18">
        <v>225</v>
      </c>
    </row>
    <row r="50" spans="1:5" x14ac:dyDescent="0.25">
      <c r="A50" s="45">
        <v>47</v>
      </c>
      <c r="B50" s="18" t="s">
        <v>585</v>
      </c>
      <c r="C50" s="18">
        <v>1</v>
      </c>
      <c r="D50" s="4">
        <v>6</v>
      </c>
      <c r="E50" s="18">
        <v>225</v>
      </c>
    </row>
    <row r="51" spans="1:5" x14ac:dyDescent="0.25">
      <c r="A51" s="45">
        <v>48</v>
      </c>
      <c r="B51" s="18" t="s">
        <v>586</v>
      </c>
      <c r="C51" s="18">
        <v>1</v>
      </c>
      <c r="D51" s="4">
        <v>8</v>
      </c>
      <c r="E51" s="18">
        <v>228</v>
      </c>
    </row>
    <row r="52" spans="1:5" x14ac:dyDescent="0.25">
      <c r="A52" s="45">
        <v>49</v>
      </c>
      <c r="B52" s="18" t="s">
        <v>587</v>
      </c>
      <c r="C52" s="18">
        <v>1</v>
      </c>
      <c r="D52" s="4">
        <v>8</v>
      </c>
      <c r="E52" s="18">
        <v>228</v>
      </c>
    </row>
    <row r="53" spans="1:5" x14ac:dyDescent="0.25">
      <c r="A53" s="45">
        <v>50</v>
      </c>
      <c r="B53" s="18" t="s">
        <v>588</v>
      </c>
      <c r="C53" s="18">
        <v>1</v>
      </c>
      <c r="D53" s="4">
        <v>8</v>
      </c>
      <c r="E53" s="18">
        <v>228</v>
      </c>
    </row>
    <row r="54" spans="1:5" x14ac:dyDescent="0.25">
      <c r="A54" s="45">
        <v>51</v>
      </c>
      <c r="B54" s="18" t="s">
        <v>589</v>
      </c>
      <c r="C54" s="18">
        <v>1</v>
      </c>
      <c r="D54" s="4">
        <v>8</v>
      </c>
      <c r="E54" s="18">
        <v>228</v>
      </c>
    </row>
    <row r="55" spans="1:5" x14ac:dyDescent="0.25">
      <c r="A55" s="45">
        <v>52</v>
      </c>
      <c r="B55" s="18" t="s">
        <v>590</v>
      </c>
      <c r="C55" s="18">
        <v>1</v>
      </c>
      <c r="D55" s="4">
        <v>8</v>
      </c>
      <c r="E55" s="18">
        <v>228</v>
      </c>
    </row>
    <row r="56" spans="1:5" x14ac:dyDescent="0.25">
      <c r="A56" s="45">
        <v>53</v>
      </c>
      <c r="B56" s="18" t="s">
        <v>591</v>
      </c>
      <c r="C56" s="18">
        <v>1</v>
      </c>
      <c r="D56" s="4">
        <v>8</v>
      </c>
      <c r="E56" s="18">
        <v>228</v>
      </c>
    </row>
    <row r="57" spans="1:5" x14ac:dyDescent="0.25">
      <c r="A57" s="45">
        <v>54</v>
      </c>
      <c r="B57" s="18" t="s">
        <v>592</v>
      </c>
      <c r="C57" s="18">
        <v>1</v>
      </c>
      <c r="D57" s="4">
        <v>8</v>
      </c>
      <c r="E57" s="18">
        <v>228</v>
      </c>
    </row>
    <row r="58" spans="1:5" x14ac:dyDescent="0.25">
      <c r="A58" s="45">
        <v>55</v>
      </c>
      <c r="B58" s="18" t="s">
        <v>593</v>
      </c>
      <c r="C58" s="18">
        <v>1</v>
      </c>
      <c r="D58" s="4">
        <v>8</v>
      </c>
      <c r="E58" s="18">
        <v>228</v>
      </c>
    </row>
    <row r="59" spans="1:5" x14ac:dyDescent="0.25">
      <c r="A59" s="45">
        <v>56</v>
      </c>
      <c r="B59" s="18" t="s">
        <v>594</v>
      </c>
      <c r="C59" s="18">
        <v>1</v>
      </c>
      <c r="D59" s="4">
        <v>6</v>
      </c>
      <c r="E59" s="18">
        <v>227</v>
      </c>
    </row>
    <row r="60" spans="1:5" x14ac:dyDescent="0.25">
      <c r="A60" s="45">
        <v>57</v>
      </c>
      <c r="B60" s="18" t="s">
        <v>595</v>
      </c>
      <c r="C60" s="18">
        <v>1</v>
      </c>
      <c r="D60" s="4">
        <v>6</v>
      </c>
      <c r="E60" s="18">
        <v>227</v>
      </c>
    </row>
    <row r="61" spans="1:5" x14ac:dyDescent="0.25">
      <c r="A61" s="45">
        <v>58</v>
      </c>
      <c r="B61" s="18" t="s">
        <v>596</v>
      </c>
      <c r="C61" s="18">
        <v>1</v>
      </c>
      <c r="D61" s="4">
        <v>6</v>
      </c>
      <c r="E61" s="18">
        <v>227</v>
      </c>
    </row>
    <row r="62" spans="1:5" x14ac:dyDescent="0.25">
      <c r="A62" s="45">
        <v>59</v>
      </c>
      <c r="B62" s="18" t="s">
        <v>597</v>
      </c>
      <c r="C62" s="18">
        <v>1</v>
      </c>
      <c r="D62" s="4">
        <v>6</v>
      </c>
      <c r="E62" s="18">
        <v>227</v>
      </c>
    </row>
    <row r="63" spans="1:5" x14ac:dyDescent="0.25">
      <c r="A63" s="45">
        <v>60</v>
      </c>
      <c r="B63" s="18" t="s">
        <v>598</v>
      </c>
      <c r="C63" s="18">
        <v>1</v>
      </c>
      <c r="D63" s="4">
        <v>6</v>
      </c>
      <c r="E63" s="18">
        <v>227</v>
      </c>
    </row>
    <row r="64" spans="1:5" x14ac:dyDescent="0.25">
      <c r="A64" s="45">
        <v>61</v>
      </c>
      <c r="B64" s="18" t="s">
        <v>599</v>
      </c>
      <c r="C64" s="18">
        <v>1</v>
      </c>
      <c r="D64" s="4">
        <v>6</v>
      </c>
      <c r="E64" s="18">
        <v>227</v>
      </c>
    </row>
    <row r="65" spans="1:5" x14ac:dyDescent="0.25">
      <c r="A65" s="45">
        <v>62</v>
      </c>
      <c r="B65" s="18" t="s">
        <v>600</v>
      </c>
      <c r="C65" s="18">
        <v>1</v>
      </c>
      <c r="D65" s="4">
        <v>6</v>
      </c>
      <c r="E65" s="18">
        <v>245</v>
      </c>
    </row>
    <row r="66" spans="1:5" x14ac:dyDescent="0.25">
      <c r="A66" s="45">
        <v>63</v>
      </c>
      <c r="B66" s="18" t="s">
        <v>601</v>
      </c>
      <c r="C66" s="18">
        <v>1</v>
      </c>
      <c r="D66" s="4">
        <v>6</v>
      </c>
      <c r="E66" s="18">
        <v>224</v>
      </c>
    </row>
    <row r="67" spans="1:5" x14ac:dyDescent="0.25">
      <c r="A67" s="45">
        <v>64</v>
      </c>
      <c r="B67" s="18" t="s">
        <v>602</v>
      </c>
      <c r="C67" s="18">
        <v>1</v>
      </c>
      <c r="D67" s="4">
        <v>6</v>
      </c>
      <c r="E67" s="18">
        <v>224</v>
      </c>
    </row>
    <row r="68" spans="1:5" x14ac:dyDescent="0.25">
      <c r="A68" s="45">
        <v>65</v>
      </c>
      <c r="B68" s="18" t="s">
        <v>603</v>
      </c>
      <c r="C68" s="18">
        <v>1</v>
      </c>
      <c r="D68" s="4">
        <v>6</v>
      </c>
      <c r="E68" s="18">
        <v>224</v>
      </c>
    </row>
    <row r="69" spans="1:5" x14ac:dyDescent="0.25">
      <c r="A69" s="45">
        <v>66</v>
      </c>
      <c r="B69" s="18" t="s">
        <v>604</v>
      </c>
      <c r="C69" s="18">
        <v>1</v>
      </c>
      <c r="D69" s="4">
        <v>6</v>
      </c>
      <c r="E69" s="18">
        <v>224</v>
      </c>
    </row>
    <row r="70" spans="1:5" x14ac:dyDescent="0.25">
      <c r="A70" s="45">
        <v>67</v>
      </c>
      <c r="B70" s="18" t="s">
        <v>605</v>
      </c>
      <c r="C70" s="18">
        <v>1</v>
      </c>
      <c r="D70" s="4">
        <v>6</v>
      </c>
      <c r="E70" s="18">
        <v>232</v>
      </c>
    </row>
    <row r="71" spans="1:5" x14ac:dyDescent="0.25">
      <c r="A71" s="45">
        <v>68</v>
      </c>
      <c r="B71" s="18" t="s">
        <v>606</v>
      </c>
      <c r="C71" s="18">
        <v>1</v>
      </c>
      <c r="D71" s="4">
        <v>6</v>
      </c>
      <c r="E71" s="18">
        <v>232</v>
      </c>
    </row>
    <row r="72" spans="1:5" x14ac:dyDescent="0.25">
      <c r="A72" s="45">
        <v>69</v>
      </c>
      <c r="B72" s="18" t="s">
        <v>607</v>
      </c>
      <c r="C72" s="18">
        <v>1</v>
      </c>
      <c r="D72" s="4">
        <v>6</v>
      </c>
      <c r="E72" s="18">
        <v>232</v>
      </c>
    </row>
    <row r="73" spans="1:5" x14ac:dyDescent="0.25">
      <c r="A73" s="45">
        <v>70</v>
      </c>
      <c r="B73" s="18" t="s">
        <v>608</v>
      </c>
      <c r="C73" s="18">
        <v>1</v>
      </c>
      <c r="D73" s="4">
        <v>6</v>
      </c>
      <c r="E73" s="18">
        <v>232</v>
      </c>
    </row>
    <row r="74" spans="1:5" x14ac:dyDescent="0.25">
      <c r="A74" s="45">
        <v>71</v>
      </c>
      <c r="B74" s="18" t="s">
        <v>609</v>
      </c>
      <c r="C74" s="18">
        <v>1</v>
      </c>
      <c r="D74" s="4">
        <v>6</v>
      </c>
      <c r="E74" s="18">
        <v>232</v>
      </c>
    </row>
    <row r="75" spans="1:5" x14ac:dyDescent="0.25">
      <c r="A75" s="45">
        <v>72</v>
      </c>
      <c r="B75" s="18" t="s">
        <v>610</v>
      </c>
      <c r="C75" s="18">
        <v>1</v>
      </c>
      <c r="D75" s="4">
        <v>6</v>
      </c>
      <c r="E75" s="18">
        <v>232</v>
      </c>
    </row>
    <row r="76" spans="1:5" x14ac:dyDescent="0.25">
      <c r="A76" s="45">
        <v>73</v>
      </c>
      <c r="B76" s="18" t="s">
        <v>611</v>
      </c>
      <c r="C76" s="18">
        <v>1</v>
      </c>
      <c r="D76" s="4">
        <v>6</v>
      </c>
      <c r="E76" s="18">
        <v>237</v>
      </c>
    </row>
    <row r="77" spans="1:5" x14ac:dyDescent="0.25">
      <c r="A77" s="45">
        <v>74</v>
      </c>
      <c r="B77" s="18" t="s">
        <v>612</v>
      </c>
      <c r="C77" s="18">
        <v>1</v>
      </c>
      <c r="D77" s="4">
        <v>6</v>
      </c>
      <c r="E77" s="18">
        <v>237</v>
      </c>
    </row>
    <row r="78" spans="1:5" x14ac:dyDescent="0.25">
      <c r="A78" s="45">
        <v>75</v>
      </c>
      <c r="B78" s="18" t="s">
        <v>613</v>
      </c>
      <c r="C78" s="18">
        <v>1</v>
      </c>
      <c r="D78" s="4">
        <v>6</v>
      </c>
      <c r="E78" s="18">
        <v>237</v>
      </c>
    </row>
    <row r="79" spans="1:5" x14ac:dyDescent="0.25">
      <c r="A79" s="45">
        <v>76</v>
      </c>
      <c r="B79" s="18" t="s">
        <v>614</v>
      </c>
      <c r="C79" s="18">
        <v>1</v>
      </c>
      <c r="D79" s="4">
        <v>6</v>
      </c>
      <c r="E79" s="18">
        <v>237</v>
      </c>
    </row>
    <row r="80" spans="1:5" x14ac:dyDescent="0.25">
      <c r="A80" s="45">
        <v>77</v>
      </c>
      <c r="B80" s="18" t="s">
        <v>615</v>
      </c>
      <c r="C80" s="18">
        <v>1</v>
      </c>
      <c r="D80" s="4">
        <v>6</v>
      </c>
      <c r="E80" s="18">
        <v>237</v>
      </c>
    </row>
    <row r="81" spans="1:5" x14ac:dyDescent="0.25">
      <c r="A81" s="45">
        <v>78</v>
      </c>
      <c r="B81" s="18" t="s">
        <v>616</v>
      </c>
      <c r="C81" s="18">
        <v>1</v>
      </c>
      <c r="D81" s="4">
        <v>6</v>
      </c>
      <c r="E81" s="18">
        <v>237</v>
      </c>
    </row>
    <row r="82" spans="1:5" x14ac:dyDescent="0.25">
      <c r="A82" s="45">
        <v>79</v>
      </c>
      <c r="B82" s="18" t="s">
        <v>617</v>
      </c>
      <c r="C82" s="18">
        <v>1</v>
      </c>
      <c r="D82" s="4">
        <v>6</v>
      </c>
      <c r="E82" s="18">
        <v>237</v>
      </c>
    </row>
    <row r="83" spans="1:5" x14ac:dyDescent="0.25">
      <c r="A83" s="45">
        <v>80</v>
      </c>
      <c r="B83" s="18" t="s">
        <v>618</v>
      </c>
      <c r="C83" s="18">
        <v>1</v>
      </c>
      <c r="D83" s="4">
        <v>6</v>
      </c>
      <c r="E83" s="18">
        <v>234</v>
      </c>
    </row>
    <row r="84" spans="1:5" x14ac:dyDescent="0.25">
      <c r="A84" s="45">
        <v>81</v>
      </c>
      <c r="B84" s="18" t="s">
        <v>619</v>
      </c>
      <c r="C84" s="18">
        <v>1</v>
      </c>
      <c r="D84" s="4">
        <v>6</v>
      </c>
      <c r="E84" s="18">
        <v>234</v>
      </c>
    </row>
    <row r="85" spans="1:5" x14ac:dyDescent="0.25">
      <c r="A85" s="45">
        <v>82</v>
      </c>
      <c r="B85" s="18" t="s">
        <v>620</v>
      </c>
      <c r="C85" s="18">
        <v>1</v>
      </c>
      <c r="D85" s="4">
        <v>4</v>
      </c>
      <c r="E85" s="18">
        <v>235</v>
      </c>
    </row>
    <row r="86" spans="1:5" x14ac:dyDescent="0.25">
      <c r="A86" s="45">
        <v>83</v>
      </c>
      <c r="B86" s="18" t="s">
        <v>621</v>
      </c>
      <c r="C86" s="18">
        <v>1</v>
      </c>
      <c r="D86" s="4">
        <v>6</v>
      </c>
      <c r="E86" s="18">
        <v>242</v>
      </c>
    </row>
    <row r="87" spans="1:5" x14ac:dyDescent="0.25">
      <c r="A87" s="45">
        <v>84</v>
      </c>
      <c r="B87" s="18" t="s">
        <v>622</v>
      </c>
      <c r="C87" s="18">
        <v>1</v>
      </c>
      <c r="D87" s="4">
        <v>6</v>
      </c>
      <c r="E87" s="18">
        <v>242</v>
      </c>
    </row>
    <row r="88" spans="1:5" x14ac:dyDescent="0.25">
      <c r="A88" s="45">
        <v>85</v>
      </c>
      <c r="B88" s="18" t="s">
        <v>623</v>
      </c>
      <c r="C88" s="18">
        <v>1</v>
      </c>
      <c r="D88" s="4">
        <v>6</v>
      </c>
      <c r="E88" s="18">
        <v>242</v>
      </c>
    </row>
    <row r="89" spans="1:5" x14ac:dyDescent="0.25">
      <c r="A89" s="45">
        <v>86</v>
      </c>
      <c r="B89" s="18" t="s">
        <v>624</v>
      </c>
      <c r="C89" s="18">
        <v>1</v>
      </c>
      <c r="D89" s="4">
        <v>6</v>
      </c>
      <c r="E89" s="18">
        <v>242</v>
      </c>
    </row>
    <row r="90" spans="1:5" x14ac:dyDescent="0.25">
      <c r="A90" s="45">
        <v>87</v>
      </c>
      <c r="B90" s="18" t="s">
        <v>625</v>
      </c>
      <c r="C90" s="18">
        <v>1</v>
      </c>
      <c r="D90" s="4">
        <v>6</v>
      </c>
      <c r="E90" s="18">
        <v>242</v>
      </c>
    </row>
    <row r="91" spans="1:5" x14ac:dyDescent="0.25">
      <c r="A91" s="45">
        <v>88</v>
      </c>
      <c r="B91" s="18" t="s">
        <v>626</v>
      </c>
      <c r="C91" s="18">
        <v>1</v>
      </c>
      <c r="D91" s="4">
        <v>6</v>
      </c>
      <c r="E91" s="18">
        <v>242</v>
      </c>
    </row>
    <row r="92" spans="1:5" x14ac:dyDescent="0.25">
      <c r="A92" s="45">
        <v>89</v>
      </c>
      <c r="B92" s="18" t="s">
        <v>627</v>
      </c>
      <c r="C92" s="18">
        <v>1</v>
      </c>
      <c r="D92" s="4">
        <v>6</v>
      </c>
      <c r="E92" s="18">
        <v>242</v>
      </c>
    </row>
    <row r="93" spans="1:5" x14ac:dyDescent="0.25">
      <c r="A93" s="45">
        <v>90</v>
      </c>
      <c r="B93" s="18" t="s">
        <v>628</v>
      </c>
      <c r="C93" s="18">
        <v>1</v>
      </c>
      <c r="D93" s="4">
        <v>6</v>
      </c>
      <c r="E93" s="18">
        <v>243</v>
      </c>
    </row>
    <row r="94" spans="1:5" x14ac:dyDescent="0.25">
      <c r="A94" s="45">
        <v>91</v>
      </c>
      <c r="B94" s="18" t="s">
        <v>629</v>
      </c>
      <c r="C94" s="18">
        <v>1</v>
      </c>
      <c r="D94" s="4">
        <v>6</v>
      </c>
      <c r="E94" s="18">
        <v>243</v>
      </c>
    </row>
    <row r="95" spans="1:5" x14ac:dyDescent="0.25">
      <c r="A95" s="45">
        <v>92</v>
      </c>
      <c r="B95" s="18" t="s">
        <v>630</v>
      </c>
      <c r="C95" s="18">
        <v>1</v>
      </c>
      <c r="D95" s="4">
        <v>6</v>
      </c>
      <c r="E95" s="18">
        <v>243</v>
      </c>
    </row>
    <row r="96" spans="1:5" x14ac:dyDescent="0.25">
      <c r="A96" s="45">
        <v>93</v>
      </c>
      <c r="B96" s="18" t="s">
        <v>631</v>
      </c>
      <c r="C96" s="18">
        <v>1</v>
      </c>
      <c r="D96" s="4">
        <v>6</v>
      </c>
      <c r="E96" s="18">
        <v>243</v>
      </c>
    </row>
    <row r="97" spans="1:5" x14ac:dyDescent="0.25">
      <c r="A97" s="45">
        <v>94</v>
      </c>
      <c r="B97" s="18" t="s">
        <v>632</v>
      </c>
      <c r="C97" s="18">
        <v>1</v>
      </c>
      <c r="D97" s="4">
        <v>6</v>
      </c>
      <c r="E97" s="18">
        <v>243</v>
      </c>
    </row>
    <row r="98" spans="1:5" x14ac:dyDescent="0.25">
      <c r="A98" s="45">
        <v>95</v>
      </c>
      <c r="B98" s="18" t="s">
        <v>633</v>
      </c>
      <c r="C98" s="18">
        <v>1</v>
      </c>
      <c r="D98" s="4">
        <v>8</v>
      </c>
      <c r="E98" s="18">
        <v>246</v>
      </c>
    </row>
    <row r="99" spans="1:5" x14ac:dyDescent="0.25">
      <c r="A99" s="45">
        <v>96</v>
      </c>
      <c r="B99" s="18" t="s">
        <v>634</v>
      </c>
      <c r="C99" s="18">
        <v>1</v>
      </c>
      <c r="D99" s="4">
        <v>8</v>
      </c>
      <c r="E99" s="18">
        <v>246</v>
      </c>
    </row>
    <row r="100" spans="1:5" x14ac:dyDescent="0.25">
      <c r="A100" s="45">
        <v>97</v>
      </c>
      <c r="B100" s="18" t="s">
        <v>635</v>
      </c>
      <c r="C100" s="18">
        <v>1</v>
      </c>
      <c r="D100" s="4">
        <v>8</v>
      </c>
      <c r="E100" s="18">
        <v>246</v>
      </c>
    </row>
    <row r="101" spans="1:5" x14ac:dyDescent="0.25">
      <c r="A101" s="45">
        <v>98</v>
      </c>
      <c r="B101" s="18" t="s">
        <v>636</v>
      </c>
      <c r="C101" s="18">
        <v>1</v>
      </c>
      <c r="D101" s="4">
        <v>8</v>
      </c>
      <c r="E101" s="18">
        <v>246</v>
      </c>
    </row>
    <row r="102" spans="1:5" x14ac:dyDescent="0.25">
      <c r="A102" s="45">
        <v>99</v>
      </c>
      <c r="B102" s="18" t="s">
        <v>637</v>
      </c>
      <c r="C102" s="18">
        <v>1</v>
      </c>
      <c r="D102" s="4">
        <v>8</v>
      </c>
      <c r="E102" s="18">
        <v>246</v>
      </c>
    </row>
    <row r="103" spans="1:5" x14ac:dyDescent="0.25">
      <c r="A103" s="45">
        <v>100</v>
      </c>
      <c r="B103" s="18" t="s">
        <v>638</v>
      </c>
      <c r="C103" s="18">
        <v>1</v>
      </c>
      <c r="D103" s="4">
        <v>8</v>
      </c>
      <c r="E103" s="18">
        <v>246</v>
      </c>
    </row>
    <row r="104" spans="1:5" x14ac:dyDescent="0.25">
      <c r="A104" s="45">
        <v>101</v>
      </c>
      <c r="B104" s="18" t="s">
        <v>639</v>
      </c>
      <c r="C104" s="18">
        <v>1</v>
      </c>
      <c r="D104" s="4">
        <v>8</v>
      </c>
      <c r="E104" s="18">
        <v>246</v>
      </c>
    </row>
    <row r="105" spans="1:5" x14ac:dyDescent="0.25">
      <c r="A105" s="45">
        <v>102</v>
      </c>
      <c r="B105" s="18" t="s">
        <v>640</v>
      </c>
      <c r="C105" s="18">
        <v>1</v>
      </c>
      <c r="D105" s="4">
        <v>8</v>
      </c>
      <c r="E105" s="18">
        <v>246</v>
      </c>
    </row>
    <row r="106" spans="1:5" x14ac:dyDescent="0.25">
      <c r="A106" s="45">
        <v>103</v>
      </c>
      <c r="B106" s="18" t="s">
        <v>641</v>
      </c>
      <c r="C106" s="18">
        <v>1</v>
      </c>
      <c r="D106" s="4">
        <v>8</v>
      </c>
      <c r="E106" s="18">
        <v>246</v>
      </c>
    </row>
    <row r="107" spans="1:5" x14ac:dyDescent="0.25">
      <c r="A107" s="45">
        <v>104</v>
      </c>
      <c r="B107" s="18" t="s">
        <v>642</v>
      </c>
      <c r="C107" s="18">
        <v>1</v>
      </c>
      <c r="D107" s="4">
        <v>8</v>
      </c>
      <c r="E107" s="18">
        <v>246</v>
      </c>
    </row>
    <row r="108" spans="1:5" x14ac:dyDescent="0.25">
      <c r="A108" s="45">
        <v>105</v>
      </c>
      <c r="B108" s="18" t="s">
        <v>643</v>
      </c>
      <c r="C108" s="18">
        <v>1</v>
      </c>
      <c r="D108" s="4">
        <v>6</v>
      </c>
      <c r="E108" s="18">
        <v>247</v>
      </c>
    </row>
    <row r="109" spans="1:5" x14ac:dyDescent="0.25">
      <c r="A109" s="45">
        <v>106</v>
      </c>
      <c r="B109" s="18" t="s">
        <v>644</v>
      </c>
      <c r="C109" s="18">
        <v>1</v>
      </c>
      <c r="D109" s="4">
        <v>6</v>
      </c>
      <c r="E109" s="18">
        <v>247</v>
      </c>
    </row>
    <row r="110" spans="1:5" x14ac:dyDescent="0.25">
      <c r="A110" s="45">
        <v>107</v>
      </c>
      <c r="B110" s="18" t="s">
        <v>645</v>
      </c>
      <c r="C110" s="18">
        <v>1</v>
      </c>
      <c r="D110" s="4">
        <v>6</v>
      </c>
      <c r="E110" s="18">
        <v>247</v>
      </c>
    </row>
    <row r="111" spans="1:5" x14ac:dyDescent="0.25">
      <c r="A111" s="45">
        <v>108</v>
      </c>
      <c r="B111" s="18" t="s">
        <v>646</v>
      </c>
      <c r="C111" s="18">
        <v>1</v>
      </c>
      <c r="D111" s="4">
        <v>6</v>
      </c>
      <c r="E111" s="18">
        <v>247</v>
      </c>
    </row>
    <row r="112" spans="1:5" x14ac:dyDescent="0.25">
      <c r="A112" s="45">
        <v>109</v>
      </c>
      <c r="B112" s="18" t="s">
        <v>647</v>
      </c>
      <c r="C112" s="18">
        <v>1</v>
      </c>
      <c r="D112" s="4">
        <v>6</v>
      </c>
      <c r="E112" s="18">
        <v>247</v>
      </c>
    </row>
    <row r="113" spans="1:5" x14ac:dyDescent="0.25">
      <c r="A113" s="45">
        <v>110</v>
      </c>
      <c r="B113" s="18" t="s">
        <v>648</v>
      </c>
      <c r="C113" s="18">
        <v>1</v>
      </c>
      <c r="D113" s="4">
        <v>6</v>
      </c>
      <c r="E113" s="18">
        <v>247</v>
      </c>
    </row>
    <row r="114" spans="1:5" x14ac:dyDescent="0.25">
      <c r="A114" s="45">
        <v>111</v>
      </c>
      <c r="B114" s="18" t="s">
        <v>649</v>
      </c>
      <c r="C114" s="18">
        <v>1</v>
      </c>
      <c r="D114" s="4">
        <v>6</v>
      </c>
      <c r="E114" s="18">
        <v>247</v>
      </c>
    </row>
    <row r="115" spans="1:5" x14ac:dyDescent="0.25">
      <c r="A115" s="45">
        <v>112</v>
      </c>
      <c r="B115" s="18" t="s">
        <v>650</v>
      </c>
      <c r="C115" s="18">
        <v>1</v>
      </c>
      <c r="D115" s="4">
        <v>6</v>
      </c>
      <c r="E115" s="18">
        <v>247</v>
      </c>
    </row>
    <row r="116" spans="1:5" x14ac:dyDescent="0.25">
      <c r="A116" s="45">
        <v>113</v>
      </c>
      <c r="B116" s="18" t="s">
        <v>651</v>
      </c>
      <c r="C116" s="18">
        <v>1</v>
      </c>
      <c r="D116" s="4">
        <v>8</v>
      </c>
      <c r="E116" s="18">
        <v>103</v>
      </c>
    </row>
    <row r="117" spans="1:5" x14ac:dyDescent="0.25">
      <c r="A117" s="45">
        <v>114</v>
      </c>
      <c r="B117" s="18" t="s">
        <v>652</v>
      </c>
      <c r="C117" s="18">
        <v>1</v>
      </c>
      <c r="D117" s="4">
        <v>8</v>
      </c>
      <c r="E117" s="18">
        <v>103</v>
      </c>
    </row>
    <row r="118" spans="1:5" x14ac:dyDescent="0.25">
      <c r="A118" s="45">
        <v>115</v>
      </c>
      <c r="B118" s="18" t="s">
        <v>653</v>
      </c>
      <c r="C118" s="18">
        <v>1</v>
      </c>
      <c r="D118" s="4">
        <v>8</v>
      </c>
      <c r="E118" s="18">
        <v>103</v>
      </c>
    </row>
    <row r="119" spans="1:5" x14ac:dyDescent="0.25">
      <c r="A119" s="45">
        <v>116</v>
      </c>
      <c r="B119" s="18" t="s">
        <v>654</v>
      </c>
      <c r="C119" s="18">
        <v>1</v>
      </c>
      <c r="D119" s="4">
        <v>8</v>
      </c>
      <c r="E119" s="18">
        <v>103</v>
      </c>
    </row>
    <row r="120" spans="1:5" x14ac:dyDescent="0.25">
      <c r="A120" s="45">
        <v>117</v>
      </c>
      <c r="B120" s="18" t="s">
        <v>655</v>
      </c>
      <c r="C120" s="18">
        <v>1</v>
      </c>
      <c r="D120" s="4">
        <v>8</v>
      </c>
      <c r="E120" s="18">
        <v>103</v>
      </c>
    </row>
    <row r="121" spans="1:5" x14ac:dyDescent="0.25">
      <c r="A121" s="45">
        <v>118</v>
      </c>
      <c r="B121" s="18" t="s">
        <v>656</v>
      </c>
      <c r="C121" s="18">
        <v>1</v>
      </c>
      <c r="D121" s="4">
        <v>8</v>
      </c>
      <c r="E121" s="18">
        <v>103</v>
      </c>
    </row>
    <row r="122" spans="1:5" x14ac:dyDescent="0.25">
      <c r="A122" s="45">
        <v>119</v>
      </c>
      <c r="B122" s="18" t="s">
        <v>657</v>
      </c>
      <c r="C122" s="18">
        <v>1</v>
      </c>
      <c r="D122" s="4">
        <v>8</v>
      </c>
      <c r="E122" s="18">
        <v>103</v>
      </c>
    </row>
    <row r="123" spans="1:5" x14ac:dyDescent="0.25">
      <c r="A123" s="45">
        <v>120</v>
      </c>
      <c r="B123" s="18" t="s">
        <v>658</v>
      </c>
      <c r="C123" s="18">
        <v>1</v>
      </c>
      <c r="D123" s="4">
        <v>8</v>
      </c>
      <c r="E123" s="18">
        <v>103</v>
      </c>
    </row>
    <row r="124" spans="1:5" x14ac:dyDescent="0.25">
      <c r="A124" s="45">
        <v>121</v>
      </c>
      <c r="B124" s="18" t="s">
        <v>659</v>
      </c>
      <c r="C124" s="18">
        <v>1</v>
      </c>
      <c r="D124" s="4">
        <v>8</v>
      </c>
      <c r="E124" s="18">
        <v>103</v>
      </c>
    </row>
    <row r="125" spans="1:5" x14ac:dyDescent="0.25">
      <c r="A125" s="45">
        <v>122</v>
      </c>
      <c r="B125" s="18" t="s">
        <v>660</v>
      </c>
      <c r="C125" s="18">
        <v>1</v>
      </c>
      <c r="D125" s="4">
        <v>8</v>
      </c>
      <c r="E125" s="18">
        <v>103</v>
      </c>
    </row>
    <row r="126" spans="1:5" x14ac:dyDescent="0.25">
      <c r="A126" s="45">
        <v>123</v>
      </c>
      <c r="B126" s="18" t="s">
        <v>661</v>
      </c>
      <c r="C126" s="18">
        <v>1</v>
      </c>
      <c r="D126" s="4">
        <v>8</v>
      </c>
      <c r="E126" s="18">
        <v>103</v>
      </c>
    </row>
    <row r="127" spans="1:5" x14ac:dyDescent="0.25">
      <c r="A127" s="45">
        <v>124</v>
      </c>
      <c r="B127" s="18" t="s">
        <v>662</v>
      </c>
      <c r="C127" s="18">
        <v>1</v>
      </c>
      <c r="D127" s="4">
        <v>8</v>
      </c>
      <c r="E127" s="18">
        <v>103</v>
      </c>
    </row>
    <row r="128" spans="1:5" x14ac:dyDescent="0.25">
      <c r="A128" s="45">
        <v>125</v>
      </c>
      <c r="B128" s="18" t="s">
        <v>663</v>
      </c>
      <c r="C128" s="18">
        <v>1</v>
      </c>
      <c r="D128" s="4">
        <v>8</v>
      </c>
      <c r="E128" s="18">
        <v>103</v>
      </c>
    </row>
    <row r="129" spans="1:5" x14ac:dyDescent="0.25">
      <c r="A129" s="45">
        <v>126</v>
      </c>
      <c r="B129" s="18" t="s">
        <v>664</v>
      </c>
      <c r="C129" s="18">
        <v>1</v>
      </c>
      <c r="D129" s="4">
        <v>8</v>
      </c>
      <c r="E129" s="18">
        <v>103</v>
      </c>
    </row>
    <row r="130" spans="1:5" x14ac:dyDescent="0.25">
      <c r="A130" s="45">
        <v>127</v>
      </c>
      <c r="B130" s="18" t="s">
        <v>665</v>
      </c>
      <c r="C130" s="18">
        <v>1</v>
      </c>
      <c r="D130" s="4">
        <v>8</v>
      </c>
      <c r="E130" s="18">
        <v>103</v>
      </c>
    </row>
    <row r="131" spans="1:5" x14ac:dyDescent="0.25">
      <c r="A131" s="45">
        <v>128</v>
      </c>
      <c r="B131" s="18" t="s">
        <v>666</v>
      </c>
      <c r="C131" s="18">
        <v>1</v>
      </c>
      <c r="D131" s="4">
        <v>8</v>
      </c>
      <c r="E131" s="18">
        <v>103</v>
      </c>
    </row>
    <row r="132" spans="1:5" x14ac:dyDescent="0.25">
      <c r="A132" s="45">
        <v>129</v>
      </c>
      <c r="B132" s="18" t="s">
        <v>667</v>
      </c>
      <c r="C132" s="18">
        <v>1</v>
      </c>
      <c r="D132" s="4">
        <v>8</v>
      </c>
      <c r="E132" s="18">
        <v>103</v>
      </c>
    </row>
    <row r="133" spans="1:5" x14ac:dyDescent="0.25">
      <c r="A133" s="45">
        <v>130</v>
      </c>
      <c r="B133" s="18" t="s">
        <v>668</v>
      </c>
      <c r="C133" s="18">
        <v>1</v>
      </c>
      <c r="D133" s="4">
        <v>8</v>
      </c>
      <c r="E133" s="18">
        <v>103</v>
      </c>
    </row>
    <row r="134" spans="1:5" x14ac:dyDescent="0.25">
      <c r="A134" s="45">
        <v>131</v>
      </c>
      <c r="B134" s="18" t="s">
        <v>669</v>
      </c>
      <c r="C134" s="18">
        <v>1</v>
      </c>
      <c r="D134" s="4">
        <v>8</v>
      </c>
      <c r="E134" s="18">
        <v>103</v>
      </c>
    </row>
    <row r="135" spans="1:5" x14ac:dyDescent="0.25">
      <c r="A135" s="45">
        <v>132</v>
      </c>
      <c r="B135" s="18" t="s">
        <v>670</v>
      </c>
      <c r="C135" s="18">
        <v>1</v>
      </c>
      <c r="D135" s="4">
        <v>8</v>
      </c>
      <c r="E135" s="18">
        <v>103</v>
      </c>
    </row>
    <row r="136" spans="1:5" x14ac:dyDescent="0.25">
      <c r="A136" s="45">
        <v>133</v>
      </c>
      <c r="B136" s="18" t="s">
        <v>671</v>
      </c>
      <c r="C136" s="18">
        <v>1</v>
      </c>
      <c r="D136" s="4">
        <v>8</v>
      </c>
      <c r="E136" s="18">
        <v>103</v>
      </c>
    </row>
    <row r="137" spans="1:5" x14ac:dyDescent="0.25">
      <c r="A137" s="18"/>
      <c r="B137" s="18"/>
      <c r="C137" s="18"/>
      <c r="D137" s="18"/>
      <c r="E137" s="18"/>
    </row>
    <row r="138" spans="1:5" x14ac:dyDescent="0.25">
      <c r="A138" s="131" t="s">
        <v>123</v>
      </c>
      <c r="B138" s="131"/>
      <c r="C138" s="131"/>
      <c r="D138" s="131"/>
      <c r="E138" s="49">
        <f>COUNT(A4:A137)</f>
        <v>133</v>
      </c>
    </row>
  </sheetData>
  <mergeCells count="4">
    <mergeCell ref="A2:A3"/>
    <mergeCell ref="B2:D2"/>
    <mergeCell ref="E2:E3"/>
    <mergeCell ref="A138:D138"/>
  </mergeCells>
  <phoneticPr fontId="1"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DBA7C-24DB-493D-B2BB-67B96272CA09}">
  <dimension ref="A1:T112"/>
  <sheetViews>
    <sheetView showZeros="0" workbookViewId="0">
      <pane ySplit="6" topLeftCell="A7" activePane="bottomLeft" state="frozen"/>
      <selection pane="bottomLeft" activeCell="T10" sqref="T10"/>
    </sheetView>
  </sheetViews>
  <sheetFormatPr defaultRowHeight="12.75" x14ac:dyDescent="0.25"/>
  <cols>
    <col min="1" max="1" width="4" style="12" customWidth="1"/>
    <col min="2" max="2" width="9.140625" style="13"/>
    <col min="3" max="3" width="9.85546875" style="12" customWidth="1"/>
    <col min="4" max="4" width="9.140625" style="12"/>
    <col min="5" max="5" width="10.42578125" style="12" customWidth="1"/>
    <col min="6" max="6" width="9.85546875" style="12" customWidth="1"/>
    <col min="7" max="7" width="10.140625" style="12" customWidth="1"/>
    <col min="8" max="8" width="4.5703125" style="12" customWidth="1"/>
    <col min="9" max="9" width="4.85546875" style="12" customWidth="1"/>
    <col min="10" max="10" width="6.85546875" style="12" customWidth="1"/>
    <col min="11" max="12" width="9.140625" style="12"/>
    <col min="13" max="13" width="9.85546875" style="12" customWidth="1"/>
    <col min="14" max="14" width="10" style="12" customWidth="1"/>
    <col min="15" max="15" width="12.140625" style="12" customWidth="1"/>
    <col min="16" max="16" width="9.140625" style="12"/>
    <col min="17" max="17" width="11" style="12" customWidth="1"/>
    <col min="18" max="18" width="18.85546875" style="12" customWidth="1"/>
    <col min="19" max="16384" width="9.140625" style="12"/>
  </cols>
  <sheetData>
    <row r="1" spans="1:19" ht="15.75" x14ac:dyDescent="0.25">
      <c r="A1" s="1" t="s">
        <v>138</v>
      </c>
      <c r="Q1" s="19"/>
      <c r="S1" s="19"/>
    </row>
    <row r="2" spans="1:19" x14ac:dyDescent="0.25">
      <c r="A2" s="120" t="s">
        <v>25</v>
      </c>
      <c r="B2" s="120" t="s">
        <v>124</v>
      </c>
      <c r="C2" s="120"/>
      <c r="D2" s="120"/>
      <c r="E2" s="120"/>
      <c r="F2" s="120"/>
      <c r="G2" s="120"/>
      <c r="H2" s="132" t="s">
        <v>125</v>
      </c>
      <c r="I2" s="133"/>
      <c r="J2" s="138"/>
      <c r="K2" s="120" t="s">
        <v>126</v>
      </c>
      <c r="L2" s="120"/>
      <c r="M2" s="120"/>
      <c r="N2" s="120"/>
      <c r="O2" s="120" t="s">
        <v>139</v>
      </c>
      <c r="P2" s="120" t="s">
        <v>127</v>
      </c>
      <c r="Q2" s="120" t="s">
        <v>128</v>
      </c>
      <c r="R2" s="134" t="s">
        <v>35</v>
      </c>
      <c r="S2" s="19"/>
    </row>
    <row r="3" spans="1:19" x14ac:dyDescent="0.25">
      <c r="A3" s="120"/>
      <c r="B3" s="122" t="s">
        <v>129</v>
      </c>
      <c r="C3" s="120" t="s">
        <v>130</v>
      </c>
      <c r="D3" s="120" t="s">
        <v>131</v>
      </c>
      <c r="E3" s="120" t="s">
        <v>132</v>
      </c>
      <c r="F3" s="120" t="s">
        <v>133</v>
      </c>
      <c r="G3" s="120" t="s">
        <v>134</v>
      </c>
      <c r="H3" s="132" t="s">
        <v>121</v>
      </c>
      <c r="I3" s="133"/>
      <c r="J3" s="120" t="s">
        <v>135</v>
      </c>
      <c r="K3" s="120" t="s">
        <v>130</v>
      </c>
      <c r="L3" s="120"/>
      <c r="M3" s="120" t="s">
        <v>136</v>
      </c>
      <c r="N3" s="120" t="s">
        <v>137</v>
      </c>
      <c r="O3" s="120"/>
      <c r="P3" s="120"/>
      <c r="Q3" s="120"/>
      <c r="R3" s="135"/>
    </row>
    <row r="4" spans="1:19" ht="15" customHeight="1" x14ac:dyDescent="0.25">
      <c r="A4" s="120"/>
      <c r="B4" s="139"/>
      <c r="C4" s="120"/>
      <c r="D4" s="120"/>
      <c r="E4" s="120"/>
      <c r="F4" s="120"/>
      <c r="G4" s="120"/>
      <c r="H4" s="122">
        <v>1</v>
      </c>
      <c r="I4" s="122">
        <v>2</v>
      </c>
      <c r="J4" s="120"/>
      <c r="K4" s="120"/>
      <c r="L4" s="120"/>
      <c r="M4" s="120"/>
      <c r="N4" s="120"/>
      <c r="O4" s="120"/>
      <c r="P4" s="120"/>
      <c r="Q4" s="120"/>
      <c r="R4" s="135"/>
      <c r="S4" s="27"/>
    </row>
    <row r="5" spans="1:19" ht="27" customHeight="1" x14ac:dyDescent="0.25">
      <c r="A5" s="120"/>
      <c r="B5" s="139"/>
      <c r="C5" s="120"/>
      <c r="D5" s="120"/>
      <c r="E5" s="120"/>
      <c r="F5" s="120"/>
      <c r="G5" s="120"/>
      <c r="H5" s="123"/>
      <c r="I5" s="123"/>
      <c r="J5" s="120"/>
      <c r="K5" s="2" t="s">
        <v>18</v>
      </c>
      <c r="L5" s="2" t="s">
        <v>17</v>
      </c>
      <c r="M5" s="120"/>
      <c r="N5" s="120"/>
      <c r="O5" s="120"/>
      <c r="P5" s="120"/>
      <c r="Q5" s="120"/>
      <c r="R5" s="135"/>
      <c r="S5" s="19"/>
    </row>
    <row r="6" spans="1:19" ht="14.25" x14ac:dyDescent="0.25">
      <c r="A6" s="120"/>
      <c r="B6" s="123"/>
      <c r="C6" s="2" t="s">
        <v>30</v>
      </c>
      <c r="D6" s="2" t="s">
        <v>30</v>
      </c>
      <c r="E6" s="2" t="s">
        <v>30</v>
      </c>
      <c r="F6" s="2" t="s">
        <v>30</v>
      </c>
      <c r="G6" s="2" t="s">
        <v>30</v>
      </c>
      <c r="H6" s="2" t="s">
        <v>29</v>
      </c>
      <c r="I6" s="2" t="s">
        <v>29</v>
      </c>
      <c r="J6" s="2" t="s">
        <v>29</v>
      </c>
      <c r="K6" s="2" t="s">
        <v>30</v>
      </c>
      <c r="L6" s="2" t="s">
        <v>30</v>
      </c>
      <c r="M6" s="2" t="s">
        <v>30</v>
      </c>
      <c r="N6" s="2" t="s">
        <v>30</v>
      </c>
      <c r="O6" s="2" t="s">
        <v>140</v>
      </c>
      <c r="P6" s="2" t="s">
        <v>140</v>
      </c>
      <c r="Q6" s="2" t="s">
        <v>140</v>
      </c>
      <c r="R6" s="136"/>
    </row>
    <row r="7" spans="1:19" x14ac:dyDescent="0.25">
      <c r="A7" s="157">
        <v>1</v>
      </c>
      <c r="B7" s="64">
        <f>'Tab 1.Kraavide param.'!A3</f>
        <v>101</v>
      </c>
      <c r="C7" s="73">
        <f>'Tab 1.Kraavide param.'!B3</f>
        <v>391</v>
      </c>
      <c r="D7" s="73"/>
      <c r="E7" s="73">
        <f>C7</f>
        <v>391</v>
      </c>
      <c r="F7" s="117">
        <f>'Tab 1.Kraavide param.'!C3</f>
        <v>1</v>
      </c>
      <c r="G7" s="117">
        <f>'Tab 1.Kraavide param.'!D3</f>
        <v>5.5</v>
      </c>
      <c r="H7" s="73"/>
      <c r="I7" s="73"/>
      <c r="J7" s="73">
        <f t="shared" ref="J7:J34" si="0">SUM(H7:I7)</f>
        <v>0</v>
      </c>
      <c r="K7" s="73">
        <f>'Tab 2.Kraavivalli param.'!B4</f>
        <v>62</v>
      </c>
      <c r="L7" s="73">
        <f>'Tab 2.Kraavivalli param.'!C4</f>
        <v>336</v>
      </c>
      <c r="M7" s="117">
        <f>'Tab 2.Kraavivalli param.'!D4</f>
        <v>1</v>
      </c>
      <c r="N7" s="117">
        <f>'Tab 2.Kraavivalli param.'!E4</f>
        <v>4.5</v>
      </c>
      <c r="O7" s="79">
        <f t="shared" ref="O7:O34" si="1">E7*(F7*G7/2)</f>
        <v>1075.25</v>
      </c>
      <c r="P7" s="79">
        <f>H7*'Tab 6.Paisu tüüpmaht'!$D$4+I7*'Tab 6.Paisu tüüpmaht'!$D$5</f>
        <v>0</v>
      </c>
      <c r="Q7" s="79">
        <f>(K7+L7)*M7*N7</f>
        <v>1791</v>
      </c>
      <c r="R7" s="163">
        <f>'Tab 1.Kraavide param.'!F3</f>
        <v>0</v>
      </c>
    </row>
    <row r="8" spans="1:19" x14ac:dyDescent="0.25">
      <c r="A8" s="157">
        <v>2</v>
      </c>
      <c r="B8" s="64">
        <f>'Tab 1.Kraavide param.'!A4</f>
        <v>102</v>
      </c>
      <c r="C8" s="73">
        <f>'Tab 1.Kraavide param.'!B4</f>
        <v>433</v>
      </c>
      <c r="D8" s="73"/>
      <c r="E8" s="73">
        <f>C8</f>
        <v>433</v>
      </c>
      <c r="F8" s="117">
        <f>'Tab 1.Kraavide param.'!C4</f>
        <v>0.8</v>
      </c>
      <c r="G8" s="117">
        <f>'Tab 1.Kraavide param.'!D4</f>
        <v>3</v>
      </c>
      <c r="H8" s="73"/>
      <c r="I8" s="73"/>
      <c r="J8" s="73">
        <f t="shared" si="0"/>
        <v>0</v>
      </c>
      <c r="K8" s="73">
        <f>'Tab 2.Kraavivalli param.'!B5</f>
        <v>0</v>
      </c>
      <c r="L8" s="73">
        <f>'Tab 2.Kraavivalli param.'!C5</f>
        <v>436</v>
      </c>
      <c r="M8" s="117">
        <f>'Tab 2.Kraavivalli param.'!D5</f>
        <v>0.4</v>
      </c>
      <c r="N8" s="117">
        <f>'Tab 2.Kraavivalli param.'!E5</f>
        <v>5</v>
      </c>
      <c r="O8" s="79">
        <f t="shared" si="1"/>
        <v>519.6</v>
      </c>
      <c r="P8" s="79">
        <f>H8*'Tab 6.Paisu tüüpmaht'!$D$4+I8*'Tab 6.Paisu tüüpmaht'!$D$5</f>
        <v>0</v>
      </c>
      <c r="Q8" s="79">
        <f t="shared" ref="Q8:Q30" si="2">(K8+L8)*M8*N8</f>
        <v>872</v>
      </c>
      <c r="R8" s="163">
        <f>'Tab 1.Kraavide param.'!F4</f>
        <v>0</v>
      </c>
    </row>
    <row r="9" spans="1:19" x14ac:dyDescent="0.25">
      <c r="A9" s="157">
        <v>3</v>
      </c>
      <c r="B9" s="64">
        <f>'Tab 1.Kraavide param.'!A5</f>
        <v>103</v>
      </c>
      <c r="C9" s="73">
        <f>'Tab 1.Kraavide param.'!B5</f>
        <v>1352</v>
      </c>
      <c r="D9" s="73">
        <v>388</v>
      </c>
      <c r="E9" s="73">
        <v>964</v>
      </c>
      <c r="F9" s="117">
        <f>'Tab 1.Kraavide param.'!C5</f>
        <v>1.2</v>
      </c>
      <c r="G9" s="117">
        <f>'Tab 1.Kraavide param.'!D5</f>
        <v>4</v>
      </c>
      <c r="H9" s="73">
        <v>21</v>
      </c>
      <c r="I9" s="73"/>
      <c r="J9" s="73">
        <f t="shared" si="0"/>
        <v>21</v>
      </c>
      <c r="K9" s="73">
        <f>'Tab 2.Kraavivalli param.'!B6</f>
        <v>0</v>
      </c>
      <c r="L9" s="73">
        <f>'Tab 2.Kraavivalli param.'!C6</f>
        <v>0</v>
      </c>
      <c r="M9" s="117">
        <f>'Tab 2.Kraavivalli param.'!D6</f>
        <v>0</v>
      </c>
      <c r="N9" s="117">
        <f>'Tab 2.Kraavivalli param.'!E6</f>
        <v>0</v>
      </c>
      <c r="O9" s="79"/>
      <c r="P9" s="79">
        <f>H9*'Tab 6.Paisu tüüpmaht'!$D$4+I9*'Tab 6.Paisu tüüpmaht'!$D$5</f>
        <v>420</v>
      </c>
      <c r="Q9" s="79">
        <f t="shared" si="2"/>
        <v>0</v>
      </c>
      <c r="R9" s="164" t="s">
        <v>302</v>
      </c>
    </row>
    <row r="10" spans="1:19" x14ac:dyDescent="0.25">
      <c r="A10" s="157">
        <v>4</v>
      </c>
      <c r="B10" s="64">
        <f>'Tab 1.Kraavide param.'!A6</f>
        <v>104</v>
      </c>
      <c r="C10" s="73">
        <f>'Tab 1.Kraavide param.'!B6</f>
        <v>970</v>
      </c>
      <c r="D10" s="73">
        <v>411</v>
      </c>
      <c r="E10" s="73">
        <f>C10-D10</f>
        <v>559</v>
      </c>
      <c r="F10" s="117">
        <f>'Tab 1.Kraavide param.'!C6</f>
        <v>0.9</v>
      </c>
      <c r="G10" s="117">
        <f>'Tab 1.Kraavide param.'!D6</f>
        <v>3.2</v>
      </c>
      <c r="H10" s="73">
        <v>5</v>
      </c>
      <c r="I10" s="73"/>
      <c r="J10" s="73">
        <f t="shared" si="0"/>
        <v>5</v>
      </c>
      <c r="K10" s="73"/>
      <c r="L10" s="73">
        <v>120</v>
      </c>
      <c r="M10" s="117">
        <v>0.4</v>
      </c>
      <c r="N10" s="117">
        <v>4</v>
      </c>
      <c r="O10" s="79">
        <f>L10*(F10*G10/2)</f>
        <v>172.8</v>
      </c>
      <c r="P10" s="79">
        <f>H10*'Tab 6.Paisu tüüpmaht'!$D$4+I10*'Tab 6.Paisu tüüpmaht'!$D$5</f>
        <v>100</v>
      </c>
      <c r="Q10" s="79">
        <f t="shared" si="2"/>
        <v>192</v>
      </c>
      <c r="R10" s="164" t="s">
        <v>303</v>
      </c>
    </row>
    <row r="11" spans="1:19" x14ac:dyDescent="0.25">
      <c r="A11" s="157">
        <v>5</v>
      </c>
      <c r="B11" s="64">
        <f>'Tab 1.Kraavide param.'!A8</f>
        <v>106</v>
      </c>
      <c r="C11" s="73">
        <f>'Tab 1.Kraavide param.'!B8</f>
        <v>268</v>
      </c>
      <c r="D11" s="73"/>
      <c r="E11" s="73">
        <f>C11</f>
        <v>268</v>
      </c>
      <c r="F11" s="117">
        <f>'Tab 1.Kraavide param.'!C8</f>
        <v>1</v>
      </c>
      <c r="G11" s="117">
        <f>'Tab 1.Kraavide param.'!D8</f>
        <v>3.5</v>
      </c>
      <c r="H11" s="73"/>
      <c r="I11" s="73"/>
      <c r="J11" s="73">
        <f t="shared" si="0"/>
        <v>0</v>
      </c>
      <c r="K11" s="73">
        <f>'Tab 2.Kraavivalli param.'!B9</f>
        <v>0</v>
      </c>
      <c r="L11" s="73">
        <f>'Tab 2.Kraavivalli param.'!C9</f>
        <v>268</v>
      </c>
      <c r="M11" s="117">
        <f>'Tab 2.Kraavivalli param.'!D9</f>
        <v>0.5</v>
      </c>
      <c r="N11" s="117">
        <f>'Tab 2.Kraavivalli param.'!E9</f>
        <v>5.3</v>
      </c>
      <c r="O11" s="79">
        <f t="shared" si="1"/>
        <v>469</v>
      </c>
      <c r="P11" s="79">
        <f>H11*'Tab 6.Paisu tüüpmaht'!$D$4+I11*'Tab 6.Paisu tüüpmaht'!$D$5</f>
        <v>0</v>
      </c>
      <c r="Q11" s="79">
        <f t="shared" si="2"/>
        <v>710.19999999999993</v>
      </c>
      <c r="R11" s="163">
        <f>'Tab 1.Kraavide param.'!F8</f>
        <v>0</v>
      </c>
    </row>
    <row r="12" spans="1:19" x14ac:dyDescent="0.25">
      <c r="A12" s="157">
        <v>6</v>
      </c>
      <c r="B12" s="64">
        <f>'Tab 1.Kraavide param.'!A9</f>
        <v>107</v>
      </c>
      <c r="C12" s="73">
        <f>'Tab 1.Kraavide param.'!B9</f>
        <v>418</v>
      </c>
      <c r="D12" s="73"/>
      <c r="E12" s="73">
        <f>C12</f>
        <v>418</v>
      </c>
      <c r="F12" s="117">
        <f>'Tab 1.Kraavide param.'!C9</f>
        <v>1</v>
      </c>
      <c r="G12" s="117">
        <f>'Tab 1.Kraavide param.'!D9</f>
        <v>3</v>
      </c>
      <c r="H12" s="73">
        <v>9</v>
      </c>
      <c r="I12" s="73"/>
      <c r="J12" s="73">
        <f t="shared" si="0"/>
        <v>9</v>
      </c>
      <c r="K12" s="73">
        <f>'Tab 2.Kraavivalli param.'!B10</f>
        <v>0</v>
      </c>
      <c r="L12" s="73">
        <f>'Tab 2.Kraavivalli param.'!C10</f>
        <v>0</v>
      </c>
      <c r="M12" s="117">
        <f>'Tab 2.Kraavivalli param.'!D10</f>
        <v>0</v>
      </c>
      <c r="N12" s="117">
        <f>'Tab 2.Kraavivalli param.'!E10</f>
        <v>0</v>
      </c>
      <c r="O12" s="79"/>
      <c r="P12" s="79">
        <f>H12*'Tab 6.Paisu tüüpmaht'!$D$4+I12*'Tab 6.Paisu tüüpmaht'!$D$5</f>
        <v>180</v>
      </c>
      <c r="Q12" s="79">
        <f t="shared" si="2"/>
        <v>0</v>
      </c>
      <c r="R12" s="164" t="s">
        <v>302</v>
      </c>
    </row>
    <row r="13" spans="1:19" x14ac:dyDescent="0.25">
      <c r="A13" s="157">
        <v>7</v>
      </c>
      <c r="B13" s="64">
        <f>'Tab 1.Kraavide param.'!A13</f>
        <v>111</v>
      </c>
      <c r="C13" s="73">
        <f>'Tab 1.Kraavide param.'!B13</f>
        <v>74</v>
      </c>
      <c r="D13" s="73"/>
      <c r="E13" s="73">
        <f t="shared" ref="E13:E22" si="3">C13</f>
        <v>74</v>
      </c>
      <c r="F13" s="117">
        <f>'Tab 1.Kraavide param.'!C13</f>
        <v>0.6</v>
      </c>
      <c r="G13" s="117">
        <f>'Tab 1.Kraavide param.'!D13</f>
        <v>3</v>
      </c>
      <c r="H13" s="73"/>
      <c r="I13" s="73"/>
      <c r="J13" s="73">
        <f t="shared" si="0"/>
        <v>0</v>
      </c>
      <c r="K13" s="73">
        <f>'Tab 2.Kraavivalli param.'!B14</f>
        <v>0</v>
      </c>
      <c r="L13" s="73">
        <f>'Tab 2.Kraavivalli param.'!C14</f>
        <v>66</v>
      </c>
      <c r="M13" s="117">
        <f>'Tab 2.Kraavivalli param.'!D14</f>
        <v>0.3</v>
      </c>
      <c r="N13" s="117">
        <f>'Tab 2.Kraavivalli param.'!E14</f>
        <v>4.5</v>
      </c>
      <c r="O13" s="79">
        <f t="shared" si="1"/>
        <v>66.599999999999994</v>
      </c>
      <c r="P13" s="79">
        <f>H13*'Tab 6.Paisu tüüpmaht'!$D$4+I13*'Tab 6.Paisu tüüpmaht'!$D$5</f>
        <v>0</v>
      </c>
      <c r="Q13" s="79">
        <f t="shared" si="2"/>
        <v>89.100000000000009</v>
      </c>
      <c r="R13" s="163">
        <f>'Tab 1.Kraavide param.'!F13</f>
        <v>0</v>
      </c>
    </row>
    <row r="14" spans="1:19" x14ac:dyDescent="0.25">
      <c r="A14" s="157">
        <v>8</v>
      </c>
      <c r="B14" s="64">
        <f>'Tab 1.Kraavide param.'!A14</f>
        <v>112</v>
      </c>
      <c r="C14" s="73">
        <f>'Tab 1.Kraavide param.'!B14</f>
        <v>251</v>
      </c>
      <c r="D14" s="73"/>
      <c r="E14" s="73">
        <f t="shared" si="3"/>
        <v>251</v>
      </c>
      <c r="F14" s="117">
        <f>'Tab 1.Kraavide param.'!C14</f>
        <v>0.8</v>
      </c>
      <c r="G14" s="117">
        <f>'Tab 1.Kraavide param.'!D14</f>
        <v>2.5</v>
      </c>
      <c r="H14" s="73"/>
      <c r="I14" s="73"/>
      <c r="J14" s="73">
        <f t="shared" si="0"/>
        <v>0</v>
      </c>
      <c r="K14" s="73">
        <f>'Tab 2.Kraavivalli param.'!B15</f>
        <v>255</v>
      </c>
      <c r="L14" s="73"/>
      <c r="M14" s="117">
        <f>'Tab 2.Kraavivalli param.'!D15</f>
        <v>0.3</v>
      </c>
      <c r="N14" s="117">
        <f>'Tab 2.Kraavivalli param.'!E15</f>
        <v>5.8</v>
      </c>
      <c r="O14" s="79">
        <f t="shared" si="1"/>
        <v>251</v>
      </c>
      <c r="P14" s="79">
        <f>H14*'Tab 6.Paisu tüüpmaht'!$D$4+I14*'Tab 6.Paisu tüüpmaht'!$D$5</f>
        <v>0</v>
      </c>
      <c r="Q14" s="79">
        <f t="shared" si="2"/>
        <v>443.7</v>
      </c>
      <c r="R14" s="163">
        <f>'Tab 1.Kraavide param.'!F14</f>
        <v>0</v>
      </c>
    </row>
    <row r="15" spans="1:19" x14ac:dyDescent="0.25">
      <c r="A15" s="157">
        <v>9</v>
      </c>
      <c r="B15" s="64">
        <f>'Tab 1.Kraavide param.'!A15</f>
        <v>113</v>
      </c>
      <c r="C15" s="73">
        <f>'Tab 1.Kraavide param.'!B15</f>
        <v>211</v>
      </c>
      <c r="D15" s="73"/>
      <c r="E15" s="73">
        <f t="shared" si="3"/>
        <v>211</v>
      </c>
      <c r="F15" s="117">
        <f>'Tab 1.Kraavide param.'!C15</f>
        <v>0.9</v>
      </c>
      <c r="G15" s="117">
        <f>'Tab 1.Kraavide param.'!D15</f>
        <v>2.8</v>
      </c>
      <c r="H15" s="73"/>
      <c r="I15" s="73"/>
      <c r="J15" s="73">
        <f t="shared" si="0"/>
        <v>0</v>
      </c>
      <c r="K15" s="73">
        <f>'Tab 2.Kraavivalli param.'!B16</f>
        <v>194</v>
      </c>
      <c r="L15" s="73">
        <f>'Tab 2.Kraavivalli param.'!C16</f>
        <v>0</v>
      </c>
      <c r="M15" s="117">
        <f>'Tab 2.Kraavivalli param.'!D16</f>
        <v>0.3</v>
      </c>
      <c r="N15" s="117">
        <f>'Tab 2.Kraavivalli param.'!E16</f>
        <v>6</v>
      </c>
      <c r="O15" s="79">
        <f t="shared" si="1"/>
        <v>265.86</v>
      </c>
      <c r="P15" s="79">
        <f>H15*'Tab 6.Paisu tüüpmaht'!$D$4+I15*'Tab 6.Paisu tüüpmaht'!$D$5</f>
        <v>0</v>
      </c>
      <c r="Q15" s="79">
        <f t="shared" si="2"/>
        <v>349.2</v>
      </c>
      <c r="R15" s="163">
        <f>'Tab 1.Kraavide param.'!F15</f>
        <v>0</v>
      </c>
    </row>
    <row r="16" spans="1:19" x14ac:dyDescent="0.25">
      <c r="A16" s="157">
        <v>10</v>
      </c>
      <c r="B16" s="64">
        <f>'Tab 1.Kraavide param.'!A16</f>
        <v>114</v>
      </c>
      <c r="C16" s="73">
        <f>'Tab 1.Kraavide param.'!B16</f>
        <v>857</v>
      </c>
      <c r="D16" s="73"/>
      <c r="E16" s="73">
        <f t="shared" si="3"/>
        <v>857</v>
      </c>
      <c r="F16" s="117">
        <f>'Tab 1.Kraavide param.'!C16</f>
        <v>1.1000000000000001</v>
      </c>
      <c r="G16" s="117">
        <f>'Tab 1.Kraavide param.'!D16</f>
        <v>3.5</v>
      </c>
      <c r="H16" s="73"/>
      <c r="I16" s="73"/>
      <c r="J16" s="73">
        <f t="shared" si="0"/>
        <v>0</v>
      </c>
      <c r="K16" s="73">
        <f>'Tab 2.Kraavivalli param.'!B17</f>
        <v>0</v>
      </c>
      <c r="L16" s="73">
        <f>'Tab 2.Kraavivalli param.'!C17</f>
        <v>858</v>
      </c>
      <c r="M16" s="117">
        <f>'Tab 2.Kraavivalli param.'!D17</f>
        <v>0.6</v>
      </c>
      <c r="N16" s="117">
        <f>'Tab 2.Kraavivalli param.'!E17</f>
        <v>5.5</v>
      </c>
      <c r="O16" s="79">
        <f t="shared" si="1"/>
        <v>1649.7250000000001</v>
      </c>
      <c r="P16" s="79">
        <f>H16*'Tab 6.Paisu tüüpmaht'!$D$4+I16*'Tab 6.Paisu tüüpmaht'!$D$5</f>
        <v>0</v>
      </c>
      <c r="Q16" s="79">
        <f t="shared" si="2"/>
        <v>2831.3999999999996</v>
      </c>
      <c r="R16" s="163">
        <f>'Tab 1.Kraavide param.'!F16</f>
        <v>0</v>
      </c>
    </row>
    <row r="17" spans="1:18" x14ac:dyDescent="0.25">
      <c r="A17" s="157">
        <v>11</v>
      </c>
      <c r="B17" s="64">
        <f>'Tab 1.Kraavide param.'!A17</f>
        <v>115</v>
      </c>
      <c r="C17" s="73">
        <f>'Tab 1.Kraavide param.'!B17</f>
        <v>646</v>
      </c>
      <c r="D17" s="73"/>
      <c r="E17" s="73">
        <f t="shared" si="3"/>
        <v>646</v>
      </c>
      <c r="F17" s="117">
        <f>'Tab 1.Kraavide param.'!C17</f>
        <v>0.9</v>
      </c>
      <c r="G17" s="117">
        <f>'Tab 1.Kraavide param.'!D17</f>
        <v>2.8</v>
      </c>
      <c r="H17" s="73"/>
      <c r="I17" s="73"/>
      <c r="J17" s="73">
        <f t="shared" si="0"/>
        <v>0</v>
      </c>
      <c r="K17" s="73">
        <f>'Tab 2.Kraavivalli param.'!B18</f>
        <v>0</v>
      </c>
      <c r="L17" s="73">
        <f>'Tab 2.Kraavivalli param.'!C18</f>
        <v>647</v>
      </c>
      <c r="M17" s="117">
        <f>'Tab 2.Kraavivalli param.'!D18</f>
        <v>0.3</v>
      </c>
      <c r="N17" s="117">
        <f>'Tab 2.Kraavivalli param.'!E18</f>
        <v>6</v>
      </c>
      <c r="O17" s="79">
        <f t="shared" si="1"/>
        <v>813.96</v>
      </c>
      <c r="P17" s="79">
        <f>H17*'Tab 6.Paisu tüüpmaht'!$D$4+I17*'Tab 6.Paisu tüüpmaht'!$D$5</f>
        <v>0</v>
      </c>
      <c r="Q17" s="79">
        <f t="shared" si="2"/>
        <v>1164.5999999999999</v>
      </c>
      <c r="R17" s="163">
        <f>'Tab 1.Kraavide param.'!F17</f>
        <v>0</v>
      </c>
    </row>
    <row r="18" spans="1:18" x14ac:dyDescent="0.25">
      <c r="A18" s="157">
        <v>12</v>
      </c>
      <c r="B18" s="64">
        <f>'Tab 1.Kraavide param.'!A18</f>
        <v>116</v>
      </c>
      <c r="C18" s="73">
        <f>'Tab 1.Kraavide param.'!B18</f>
        <v>64</v>
      </c>
      <c r="D18" s="73"/>
      <c r="E18" s="73">
        <f t="shared" si="3"/>
        <v>64</v>
      </c>
      <c r="F18" s="117">
        <f>'Tab 1.Kraavide param.'!C18</f>
        <v>1.1000000000000001</v>
      </c>
      <c r="G18" s="117">
        <f>'Tab 1.Kraavide param.'!D18</f>
        <v>3</v>
      </c>
      <c r="H18" s="73"/>
      <c r="I18" s="73"/>
      <c r="J18" s="73">
        <f t="shared" si="0"/>
        <v>0</v>
      </c>
      <c r="K18" s="73">
        <f>'Tab 2.Kraavivalli param.'!B19</f>
        <v>0</v>
      </c>
      <c r="L18" s="73">
        <f>'Tab 2.Kraavivalli param.'!C19</f>
        <v>0</v>
      </c>
      <c r="M18" s="117">
        <f>'Tab 2.Kraavivalli param.'!D19</f>
        <v>0</v>
      </c>
      <c r="N18" s="117">
        <f>'Tab 2.Kraavivalli param.'!E19</f>
        <v>0</v>
      </c>
      <c r="O18" s="79">
        <f t="shared" si="1"/>
        <v>105.60000000000001</v>
      </c>
      <c r="P18" s="79">
        <f>H18*'Tab 6.Paisu tüüpmaht'!$D$4+I18*'Tab 6.Paisu tüüpmaht'!$D$5</f>
        <v>0</v>
      </c>
      <c r="Q18" s="79">
        <f t="shared" si="2"/>
        <v>0</v>
      </c>
      <c r="R18" s="164" t="s">
        <v>181</v>
      </c>
    </row>
    <row r="19" spans="1:18" x14ac:dyDescent="0.25">
      <c r="A19" s="157">
        <v>13</v>
      </c>
      <c r="B19" s="64">
        <f>'Tab 1.Kraavide param.'!A19</f>
        <v>117</v>
      </c>
      <c r="C19" s="73">
        <f>'Tab 1.Kraavide param.'!B19</f>
        <v>634</v>
      </c>
      <c r="D19" s="73"/>
      <c r="E19" s="73">
        <f t="shared" si="3"/>
        <v>634</v>
      </c>
      <c r="F19" s="117">
        <f>'Tab 1.Kraavide param.'!C19</f>
        <v>1.5</v>
      </c>
      <c r="G19" s="117">
        <f>'Tab 1.Kraavide param.'!D19</f>
        <v>4</v>
      </c>
      <c r="H19" s="73"/>
      <c r="I19" s="73"/>
      <c r="J19" s="73">
        <f t="shared" si="0"/>
        <v>0</v>
      </c>
      <c r="K19" s="73">
        <f>'Tab 2.Kraavivalli param.'!B20</f>
        <v>0</v>
      </c>
      <c r="L19" s="73">
        <f>'Tab 2.Kraavivalli param.'!C20</f>
        <v>629</v>
      </c>
      <c r="M19" s="117">
        <f>'Tab 2.Kraavivalli param.'!D20</f>
        <v>0.6</v>
      </c>
      <c r="N19" s="117">
        <f>'Tab 2.Kraavivalli param.'!E20</f>
        <v>6.5</v>
      </c>
      <c r="O19" s="79">
        <f t="shared" si="1"/>
        <v>1902</v>
      </c>
      <c r="P19" s="79">
        <f>H19*'Tab 6.Paisu tüüpmaht'!$D$4+I19*'Tab 6.Paisu tüüpmaht'!$D$5</f>
        <v>0</v>
      </c>
      <c r="Q19" s="79">
        <f t="shared" si="2"/>
        <v>2453.1</v>
      </c>
      <c r="R19" s="163">
        <f>'Tab 1.Kraavide param.'!F19</f>
        <v>0</v>
      </c>
    </row>
    <row r="20" spans="1:18" x14ac:dyDescent="0.25">
      <c r="A20" s="157">
        <v>14</v>
      </c>
      <c r="B20" s="64">
        <f>'Tab 1.Kraavide param.'!A20</f>
        <v>118</v>
      </c>
      <c r="C20" s="73">
        <f>'Tab 1.Kraavide param.'!B20</f>
        <v>264</v>
      </c>
      <c r="D20" s="73"/>
      <c r="E20" s="73">
        <f t="shared" si="3"/>
        <v>264</v>
      </c>
      <c r="F20" s="117">
        <f>'Tab 1.Kraavide param.'!C20</f>
        <v>1</v>
      </c>
      <c r="G20" s="117">
        <f>'Tab 1.Kraavide param.'!D20</f>
        <v>3</v>
      </c>
      <c r="H20" s="73"/>
      <c r="I20" s="73"/>
      <c r="J20" s="73">
        <f t="shared" si="0"/>
        <v>0</v>
      </c>
      <c r="K20" s="73">
        <f>'Tab 2.Kraavivalli param.'!B21</f>
        <v>270</v>
      </c>
      <c r="L20" s="73">
        <f>'Tab 2.Kraavivalli param.'!C21</f>
        <v>0</v>
      </c>
      <c r="M20" s="117">
        <f>'Tab 2.Kraavivalli param.'!D21</f>
        <v>0.4</v>
      </c>
      <c r="N20" s="117">
        <f>'Tab 2.Kraavivalli param.'!E21</f>
        <v>7</v>
      </c>
      <c r="O20" s="79">
        <f t="shared" si="1"/>
        <v>396</v>
      </c>
      <c r="P20" s="79">
        <f>H20*'Tab 6.Paisu tüüpmaht'!$D$4+I20*'Tab 6.Paisu tüüpmaht'!$D$5</f>
        <v>0</v>
      </c>
      <c r="Q20" s="79">
        <f t="shared" si="2"/>
        <v>756</v>
      </c>
      <c r="R20" s="163">
        <f>'Tab 1.Kraavide param.'!F20</f>
        <v>0</v>
      </c>
    </row>
    <row r="21" spans="1:18" x14ac:dyDescent="0.25">
      <c r="A21" s="157">
        <v>15</v>
      </c>
      <c r="B21" s="64">
        <f>'Tab 1.Kraavide param.'!A22</f>
        <v>120</v>
      </c>
      <c r="C21" s="73">
        <f>'Tab 1.Kraavide param.'!B22</f>
        <v>538</v>
      </c>
      <c r="D21" s="73">
        <f>C21-E21</f>
        <v>145</v>
      </c>
      <c r="E21" s="73">
        <v>393</v>
      </c>
      <c r="F21" s="117">
        <f>'Tab 1.Kraavide param.'!C22</f>
        <v>1.3</v>
      </c>
      <c r="G21" s="117">
        <f>'Tab 1.Kraavide param.'!D22</f>
        <v>4.0999999999999996</v>
      </c>
      <c r="H21" s="73"/>
      <c r="I21" s="73"/>
      <c r="J21" s="73">
        <f t="shared" si="0"/>
        <v>0</v>
      </c>
      <c r="K21" s="73">
        <v>393</v>
      </c>
      <c r="L21" s="73">
        <f>'Tab 2.Kraavivalli param.'!C23</f>
        <v>0</v>
      </c>
      <c r="M21" s="117">
        <f>'Tab 2.Kraavivalli param.'!D23</f>
        <v>0.6</v>
      </c>
      <c r="N21" s="117">
        <f>'Tab 2.Kraavivalli param.'!E23</f>
        <v>5.2</v>
      </c>
      <c r="O21" s="79">
        <f t="shared" si="1"/>
        <v>1047.345</v>
      </c>
      <c r="P21" s="79">
        <f>H21*'Tab 6.Paisu tüüpmaht'!$D$4+I21*'Tab 6.Paisu tüüpmaht'!$D$5</f>
        <v>0</v>
      </c>
      <c r="Q21" s="79">
        <f t="shared" si="2"/>
        <v>1226.1599999999999</v>
      </c>
      <c r="R21" s="163">
        <f>'Tab 1.Kraavide param.'!F22</f>
        <v>0</v>
      </c>
    </row>
    <row r="22" spans="1:18" x14ac:dyDescent="0.25">
      <c r="A22" s="157">
        <v>16</v>
      </c>
      <c r="B22" s="64">
        <f>'Tab 1.Kraavide param.'!A23</f>
        <v>121</v>
      </c>
      <c r="C22" s="73">
        <f>'Tab 1.Kraavide param.'!B23</f>
        <v>262</v>
      </c>
      <c r="D22" s="73"/>
      <c r="E22" s="73">
        <f t="shared" si="3"/>
        <v>262</v>
      </c>
      <c r="F22" s="117">
        <f>'Tab 1.Kraavide param.'!C23</f>
        <v>1</v>
      </c>
      <c r="G22" s="117">
        <f>'Tab 1.Kraavide param.'!D23</f>
        <v>3.5</v>
      </c>
      <c r="H22" s="73"/>
      <c r="I22" s="73"/>
      <c r="J22" s="73">
        <f t="shared" si="0"/>
        <v>0</v>
      </c>
      <c r="K22" s="73">
        <f>'Tab 2.Kraavivalli param.'!B24</f>
        <v>260</v>
      </c>
      <c r="L22" s="73">
        <f>'Tab 2.Kraavivalli param.'!C24</f>
        <v>0</v>
      </c>
      <c r="M22" s="117">
        <f>'Tab 2.Kraavivalli param.'!D24</f>
        <v>0.3</v>
      </c>
      <c r="N22" s="117">
        <f>'Tab 2.Kraavivalli param.'!E24</f>
        <v>6</v>
      </c>
      <c r="O22" s="79">
        <f t="shared" si="1"/>
        <v>458.5</v>
      </c>
      <c r="P22" s="79">
        <f>H22*'Tab 6.Paisu tüüpmaht'!$D$4+I22*'Tab 6.Paisu tüüpmaht'!$D$5</f>
        <v>0</v>
      </c>
      <c r="Q22" s="79">
        <f t="shared" si="2"/>
        <v>468</v>
      </c>
      <c r="R22" s="163">
        <f>'Tab 1.Kraavide param.'!F23</f>
        <v>0</v>
      </c>
    </row>
    <row r="23" spans="1:18" x14ac:dyDescent="0.25">
      <c r="A23" s="157">
        <v>17</v>
      </c>
      <c r="B23" s="64">
        <f>'Tab 1.Kraavide param.'!A24</f>
        <v>122</v>
      </c>
      <c r="C23" s="73">
        <f>'Tab 1.Kraavide param.'!B24</f>
        <v>411</v>
      </c>
      <c r="D23" s="73"/>
      <c r="E23" s="73">
        <f t="shared" ref="E23:E29" si="4">C23</f>
        <v>411</v>
      </c>
      <c r="F23" s="117">
        <f>'Tab 1.Kraavide param.'!C24</f>
        <v>1</v>
      </c>
      <c r="G23" s="117">
        <f>'Tab 1.Kraavide param.'!D24</f>
        <v>3.5</v>
      </c>
      <c r="H23" s="73"/>
      <c r="I23" s="73"/>
      <c r="J23" s="73">
        <f t="shared" si="0"/>
        <v>0</v>
      </c>
      <c r="K23" s="73">
        <f>'Tab 2.Kraavivalli param.'!B25</f>
        <v>418</v>
      </c>
      <c r="L23" s="73">
        <f>'Tab 2.Kraavivalli param.'!C25</f>
        <v>0</v>
      </c>
      <c r="M23" s="117">
        <f>'Tab 2.Kraavivalli param.'!D25</f>
        <v>0.5</v>
      </c>
      <c r="N23" s="117">
        <f>'Tab 2.Kraavivalli param.'!E25</f>
        <v>5</v>
      </c>
      <c r="O23" s="79">
        <f t="shared" si="1"/>
        <v>719.25</v>
      </c>
      <c r="P23" s="79">
        <f>H23*'Tab 6.Paisu tüüpmaht'!$D$4+I23*'Tab 6.Paisu tüüpmaht'!$D$5</f>
        <v>0</v>
      </c>
      <c r="Q23" s="79">
        <f t="shared" si="2"/>
        <v>1045</v>
      </c>
      <c r="R23" s="163">
        <f>'Tab 1.Kraavide param.'!F24</f>
        <v>0</v>
      </c>
    </row>
    <row r="24" spans="1:18" x14ac:dyDescent="0.25">
      <c r="A24" s="157">
        <v>18</v>
      </c>
      <c r="B24" s="64">
        <f>'Tab 1.Kraavide param.'!A25</f>
        <v>123</v>
      </c>
      <c r="C24" s="73">
        <f>'Tab 1.Kraavide param.'!B25</f>
        <v>335</v>
      </c>
      <c r="D24" s="73"/>
      <c r="E24" s="73">
        <f t="shared" si="4"/>
        <v>335</v>
      </c>
      <c r="F24" s="117">
        <f>'Tab 1.Kraavide param.'!C25</f>
        <v>1.1000000000000001</v>
      </c>
      <c r="G24" s="117">
        <f>'Tab 1.Kraavide param.'!D25</f>
        <v>3.5</v>
      </c>
      <c r="H24" s="73"/>
      <c r="I24" s="73"/>
      <c r="J24" s="73">
        <f t="shared" si="0"/>
        <v>0</v>
      </c>
      <c r="K24" s="73">
        <f>'Tab 2.Kraavivalli param.'!B26</f>
        <v>0</v>
      </c>
      <c r="L24" s="73">
        <f>'Tab 2.Kraavivalli param.'!C26</f>
        <v>332</v>
      </c>
      <c r="M24" s="117">
        <f>'Tab 2.Kraavivalli param.'!D26</f>
        <v>0.5</v>
      </c>
      <c r="N24" s="117">
        <f>'Tab 2.Kraavivalli param.'!E26</f>
        <v>5.2</v>
      </c>
      <c r="O24" s="79">
        <f t="shared" si="1"/>
        <v>644.87500000000011</v>
      </c>
      <c r="P24" s="79">
        <f>H24*'Tab 6.Paisu tüüpmaht'!$D$4+I24*'Tab 6.Paisu tüüpmaht'!$D$5</f>
        <v>0</v>
      </c>
      <c r="Q24" s="79">
        <f t="shared" si="2"/>
        <v>863.2</v>
      </c>
      <c r="R24" s="163">
        <f>'Tab 1.Kraavide param.'!F25</f>
        <v>0</v>
      </c>
    </row>
    <row r="25" spans="1:18" x14ac:dyDescent="0.25">
      <c r="A25" s="157">
        <v>19</v>
      </c>
      <c r="B25" s="64">
        <f>'Tab 1.Kraavide param.'!A27</f>
        <v>125</v>
      </c>
      <c r="C25" s="73">
        <f>'Tab 1.Kraavide param.'!B27</f>
        <v>210</v>
      </c>
      <c r="D25" s="73"/>
      <c r="E25" s="73">
        <f t="shared" si="4"/>
        <v>210</v>
      </c>
      <c r="F25" s="117">
        <f>'Tab 1.Kraavide param.'!C27</f>
        <v>1</v>
      </c>
      <c r="G25" s="117">
        <f>'Tab 1.Kraavide param.'!D27</f>
        <v>3.5</v>
      </c>
      <c r="H25" s="73"/>
      <c r="I25" s="73"/>
      <c r="J25" s="73">
        <f t="shared" si="0"/>
        <v>0</v>
      </c>
      <c r="K25" s="73">
        <f>'Tab 2.Kraavivalli param.'!B28</f>
        <v>206</v>
      </c>
      <c r="L25" s="73">
        <f>'Tab 2.Kraavivalli param.'!C28</f>
        <v>0</v>
      </c>
      <c r="M25" s="117">
        <f>'Tab 2.Kraavivalli param.'!D28</f>
        <v>0.6</v>
      </c>
      <c r="N25" s="117">
        <f>'Tab 2.Kraavivalli param.'!E28</f>
        <v>5.3</v>
      </c>
      <c r="O25" s="79">
        <f t="shared" si="1"/>
        <v>367.5</v>
      </c>
      <c r="P25" s="79">
        <f>H25*'Tab 6.Paisu tüüpmaht'!$D$4+I25*'Tab 6.Paisu tüüpmaht'!$D$5</f>
        <v>0</v>
      </c>
      <c r="Q25" s="79">
        <f t="shared" si="2"/>
        <v>655.07999999999993</v>
      </c>
      <c r="R25" s="163">
        <f>'Tab 1.Kraavide param.'!F27</f>
        <v>0</v>
      </c>
    </row>
    <row r="26" spans="1:18" x14ac:dyDescent="0.25">
      <c r="A26" s="157">
        <v>20</v>
      </c>
      <c r="B26" s="64">
        <f>'Tab 1.Kraavide param.'!A29</f>
        <v>127</v>
      </c>
      <c r="C26" s="73">
        <f>'Tab 1.Kraavide param.'!B29</f>
        <v>182</v>
      </c>
      <c r="D26" s="73"/>
      <c r="E26" s="73">
        <f t="shared" si="4"/>
        <v>182</v>
      </c>
      <c r="F26" s="117">
        <f>'Tab 1.Kraavide param.'!C29</f>
        <v>1.3</v>
      </c>
      <c r="G26" s="117">
        <f>'Tab 1.Kraavide param.'!D29</f>
        <v>4.5</v>
      </c>
      <c r="H26" s="73"/>
      <c r="I26" s="73"/>
      <c r="J26" s="73">
        <f t="shared" si="0"/>
        <v>0</v>
      </c>
      <c r="K26" s="73">
        <f>'Tab 2.Kraavivalli param.'!B30</f>
        <v>0</v>
      </c>
      <c r="L26" s="73">
        <f>'Tab 2.Kraavivalli param.'!C30</f>
        <v>183</v>
      </c>
      <c r="M26" s="117">
        <f>'Tab 2.Kraavivalli param.'!D30</f>
        <v>0.6</v>
      </c>
      <c r="N26" s="117">
        <f>'Tab 2.Kraavivalli param.'!E30</f>
        <v>5</v>
      </c>
      <c r="O26" s="79">
        <f t="shared" si="1"/>
        <v>532.35</v>
      </c>
      <c r="P26" s="79">
        <f>H26*'Tab 6.Paisu tüüpmaht'!$D$4+I26*'Tab 6.Paisu tüüpmaht'!$D$5</f>
        <v>0</v>
      </c>
      <c r="Q26" s="79">
        <f t="shared" si="2"/>
        <v>549</v>
      </c>
      <c r="R26" s="163">
        <f>'Tab 1.Kraavide param.'!F29</f>
        <v>0</v>
      </c>
    </row>
    <row r="27" spans="1:18" x14ac:dyDescent="0.25">
      <c r="A27" s="157">
        <v>21</v>
      </c>
      <c r="B27" s="64">
        <f>'Tab 1.Kraavide param.'!A30</f>
        <v>128</v>
      </c>
      <c r="C27" s="73">
        <f>'Tab 1.Kraavide param.'!B30</f>
        <v>129</v>
      </c>
      <c r="D27" s="73"/>
      <c r="E27" s="73">
        <f t="shared" si="4"/>
        <v>129</v>
      </c>
      <c r="F27" s="117">
        <f>'Tab 1.Kraavide param.'!C30</f>
        <v>1.3</v>
      </c>
      <c r="G27" s="117">
        <f>'Tab 1.Kraavide param.'!D30</f>
        <v>4.5</v>
      </c>
      <c r="H27" s="73"/>
      <c r="I27" s="73"/>
      <c r="J27" s="73">
        <f t="shared" si="0"/>
        <v>0</v>
      </c>
      <c r="K27" s="73">
        <f>'Tab 2.Kraavivalli param.'!B31</f>
        <v>131</v>
      </c>
      <c r="L27" s="73">
        <f>'Tab 2.Kraavivalli param.'!C31</f>
        <v>0</v>
      </c>
      <c r="M27" s="117">
        <f>'Tab 2.Kraavivalli param.'!D31</f>
        <v>0.6</v>
      </c>
      <c r="N27" s="117">
        <f>'Tab 2.Kraavivalli param.'!E31</f>
        <v>5</v>
      </c>
      <c r="O27" s="79">
        <f t="shared" si="1"/>
        <v>377.32500000000005</v>
      </c>
      <c r="P27" s="79">
        <f>H27*'Tab 6.Paisu tüüpmaht'!$D$4+I27*'Tab 6.Paisu tüüpmaht'!$D$5</f>
        <v>0</v>
      </c>
      <c r="Q27" s="79">
        <f t="shared" si="2"/>
        <v>393</v>
      </c>
      <c r="R27" s="163">
        <f>'Tab 1.Kraavide param.'!F30</f>
        <v>0</v>
      </c>
    </row>
    <row r="28" spans="1:18" x14ac:dyDescent="0.25">
      <c r="A28" s="157">
        <v>22</v>
      </c>
      <c r="B28" s="64">
        <f>'Tab 1.Kraavide param.'!A31</f>
        <v>129</v>
      </c>
      <c r="C28" s="73">
        <f>'Tab 1.Kraavide param.'!B31</f>
        <v>327</v>
      </c>
      <c r="D28" s="73"/>
      <c r="E28" s="73">
        <f t="shared" si="4"/>
        <v>327</v>
      </c>
      <c r="F28" s="117">
        <f>'Tab 1.Kraavide param.'!C31</f>
        <v>1.3</v>
      </c>
      <c r="G28" s="117">
        <f>'Tab 1.Kraavide param.'!D31</f>
        <v>4.3</v>
      </c>
      <c r="H28" s="73"/>
      <c r="I28" s="73"/>
      <c r="J28" s="73">
        <f t="shared" si="0"/>
        <v>0</v>
      </c>
      <c r="K28" s="73">
        <f>'Tab 2.Kraavivalli param.'!B32</f>
        <v>0</v>
      </c>
      <c r="L28" s="73">
        <f>'Tab 2.Kraavivalli param.'!C32</f>
        <v>320</v>
      </c>
      <c r="M28" s="117">
        <f>'Tab 2.Kraavivalli param.'!D32</f>
        <v>0.5</v>
      </c>
      <c r="N28" s="117">
        <f>'Tab 2.Kraavivalli param.'!E32</f>
        <v>5</v>
      </c>
      <c r="O28" s="79">
        <f>Q28</f>
        <v>800</v>
      </c>
      <c r="P28" s="79">
        <f>H28*'Tab 6.Paisu tüüpmaht'!$D$4+I28*'Tab 6.Paisu tüüpmaht'!$D$5</f>
        <v>0</v>
      </c>
      <c r="Q28" s="79">
        <f t="shared" si="2"/>
        <v>800</v>
      </c>
      <c r="R28" s="164" t="s">
        <v>301</v>
      </c>
    </row>
    <row r="29" spans="1:18" x14ac:dyDescent="0.25">
      <c r="A29" s="157">
        <v>23</v>
      </c>
      <c r="B29" s="64">
        <f>'Tab 1.Kraavide param.'!A32</f>
        <v>130</v>
      </c>
      <c r="C29" s="73">
        <f>'Tab 1.Kraavide param.'!B32</f>
        <v>511</v>
      </c>
      <c r="D29" s="73"/>
      <c r="E29" s="73">
        <f t="shared" si="4"/>
        <v>511</v>
      </c>
      <c r="F29" s="117">
        <f>'Tab 1.Kraavide param.'!C32</f>
        <v>1.1000000000000001</v>
      </c>
      <c r="G29" s="117">
        <f>'Tab 1.Kraavide param.'!D32</f>
        <v>3.8</v>
      </c>
      <c r="H29" s="73"/>
      <c r="I29" s="73"/>
      <c r="J29" s="73">
        <f t="shared" si="0"/>
        <v>0</v>
      </c>
      <c r="K29" s="73">
        <f>'Tab 2.Kraavivalli param.'!B33</f>
        <v>0</v>
      </c>
      <c r="L29" s="73">
        <f>'Tab 2.Kraavivalli param.'!C33</f>
        <v>509</v>
      </c>
      <c r="M29" s="117">
        <f>'Tab 2.Kraavivalli param.'!D33</f>
        <v>0.5</v>
      </c>
      <c r="N29" s="117">
        <f>'Tab 2.Kraavivalli param.'!E33</f>
        <v>5.8</v>
      </c>
      <c r="O29" s="79">
        <f t="shared" si="1"/>
        <v>1067.99</v>
      </c>
      <c r="P29" s="79">
        <f>H29*'Tab 6.Paisu tüüpmaht'!$D$4+I29*'Tab 6.Paisu tüüpmaht'!$D$5</f>
        <v>0</v>
      </c>
      <c r="Q29" s="79">
        <f t="shared" si="2"/>
        <v>1476.1</v>
      </c>
      <c r="R29" s="163">
        <f>'Tab 1.Kraavide param.'!F32</f>
        <v>0</v>
      </c>
    </row>
    <row r="30" spans="1:18" x14ac:dyDescent="0.25">
      <c r="A30" s="157">
        <v>24</v>
      </c>
      <c r="B30" s="64">
        <f>'Tab 1.Kraavide param.'!A33</f>
        <v>131</v>
      </c>
      <c r="C30" s="73">
        <f>'Tab 1.Kraavide param.'!B33</f>
        <v>464</v>
      </c>
      <c r="D30" s="73">
        <f>C30-E30</f>
        <v>127</v>
      </c>
      <c r="E30" s="73">
        <v>337</v>
      </c>
      <c r="F30" s="117">
        <f>'Tab 1.Kraavide param.'!C33</f>
        <v>1.2</v>
      </c>
      <c r="G30" s="117">
        <f>'Tab 1.Kraavide param.'!D33</f>
        <v>4</v>
      </c>
      <c r="H30" s="73"/>
      <c r="I30" s="73"/>
      <c r="J30" s="73">
        <f t="shared" si="0"/>
        <v>0</v>
      </c>
      <c r="K30" s="73">
        <v>334</v>
      </c>
      <c r="L30" s="73">
        <f>'Tab 2.Kraavivalli param.'!C34</f>
        <v>0</v>
      </c>
      <c r="M30" s="117">
        <f>'Tab 2.Kraavivalli param.'!D34</f>
        <v>0.7</v>
      </c>
      <c r="N30" s="117">
        <f>'Tab 2.Kraavivalli param.'!E34</f>
        <v>5.5</v>
      </c>
      <c r="O30" s="79">
        <f t="shared" si="1"/>
        <v>808.8</v>
      </c>
      <c r="P30" s="79">
        <f>H30*'Tab 6.Paisu tüüpmaht'!$D$4+I30*'Tab 6.Paisu tüüpmaht'!$D$5</f>
        <v>0</v>
      </c>
      <c r="Q30" s="79">
        <f t="shared" si="2"/>
        <v>1285.8999999999999</v>
      </c>
      <c r="R30" s="164"/>
    </row>
    <row r="31" spans="1:18" x14ac:dyDescent="0.25">
      <c r="A31" s="157">
        <v>25</v>
      </c>
      <c r="B31" s="64">
        <f>'Tab 1.Kraavide param.'!A34</f>
        <v>132</v>
      </c>
      <c r="C31" s="73">
        <f>'Tab 1.Kraavide param.'!B34</f>
        <v>186</v>
      </c>
      <c r="D31" s="73"/>
      <c r="E31" s="73">
        <f t="shared" ref="E31:E36" si="5">C31</f>
        <v>186</v>
      </c>
      <c r="F31" s="117">
        <f>'Tab 1.Kraavide param.'!C34</f>
        <v>0.7</v>
      </c>
      <c r="G31" s="117">
        <f>'Tab 1.Kraavide param.'!D34</f>
        <v>1.9</v>
      </c>
      <c r="H31" s="73"/>
      <c r="I31" s="73"/>
      <c r="J31" s="73">
        <f t="shared" si="0"/>
        <v>0</v>
      </c>
      <c r="K31" s="73">
        <f>'Tab 2.Kraavivalli param.'!B35</f>
        <v>103</v>
      </c>
      <c r="L31" s="73">
        <f>'Tab 2.Kraavivalli param.'!C35</f>
        <v>190</v>
      </c>
      <c r="M31" s="117">
        <f>'Tab 2.Kraavivalli param.'!D35</f>
        <v>0.3</v>
      </c>
      <c r="N31" s="117">
        <f>'Tab 2.Kraavivalli param.'!E35</f>
        <v>1.8</v>
      </c>
      <c r="O31" s="79">
        <f t="shared" si="1"/>
        <v>123.68999999999998</v>
      </c>
      <c r="P31" s="79">
        <f>H31*'Tab 6.Paisu tüüpmaht'!$D$4+I31*'Tab 6.Paisu tüüpmaht'!$D$5</f>
        <v>0</v>
      </c>
      <c r="Q31" s="79">
        <f t="shared" ref="Q31:Q47" si="6">(K31+L31)*M31*N31</f>
        <v>158.22</v>
      </c>
      <c r="R31" s="163">
        <f>'Tab 1.Kraavide param.'!F34</f>
        <v>0</v>
      </c>
    </row>
    <row r="32" spans="1:18" x14ac:dyDescent="0.25">
      <c r="A32" s="157">
        <v>26</v>
      </c>
      <c r="B32" s="64">
        <f>'Tab 1.Kraavide param.'!A36</f>
        <v>134</v>
      </c>
      <c r="C32" s="73">
        <f>'Tab 1.Kraavide param.'!B36</f>
        <v>509</v>
      </c>
      <c r="D32" s="73"/>
      <c r="E32" s="73">
        <f t="shared" si="5"/>
        <v>509</v>
      </c>
      <c r="F32" s="117">
        <f>'Tab 1.Kraavide param.'!C36</f>
        <v>1.1000000000000001</v>
      </c>
      <c r="G32" s="117">
        <f>'Tab 1.Kraavide param.'!D36</f>
        <v>4</v>
      </c>
      <c r="H32" s="73"/>
      <c r="I32" s="73"/>
      <c r="J32" s="73">
        <f t="shared" si="0"/>
        <v>0</v>
      </c>
      <c r="K32" s="73">
        <f>'Tab 2.Kraavivalli param.'!B37</f>
        <v>520</v>
      </c>
      <c r="L32" s="73">
        <f>'Tab 2.Kraavivalli param.'!C37</f>
        <v>0</v>
      </c>
      <c r="M32" s="117">
        <f>'Tab 2.Kraavivalli param.'!D37</f>
        <v>0.8</v>
      </c>
      <c r="N32" s="117">
        <f>'Tab 2.Kraavivalli param.'!E37</f>
        <v>5</v>
      </c>
      <c r="O32" s="79">
        <f t="shared" si="1"/>
        <v>1119.8000000000002</v>
      </c>
      <c r="P32" s="79">
        <f>H32*'Tab 6.Paisu tüüpmaht'!$D$4+I32*'Tab 6.Paisu tüüpmaht'!$D$5</f>
        <v>0</v>
      </c>
      <c r="Q32" s="79">
        <f t="shared" si="6"/>
        <v>2080</v>
      </c>
      <c r="R32" s="163">
        <f>'Tab 1.Kraavide param.'!F36</f>
        <v>0</v>
      </c>
    </row>
    <row r="33" spans="1:18" x14ac:dyDescent="0.25">
      <c r="A33" s="157">
        <v>27</v>
      </c>
      <c r="B33" s="64">
        <f>'Tab 1.Kraavide param.'!A37</f>
        <v>135</v>
      </c>
      <c r="C33" s="73">
        <f>'Tab 1.Kraavide param.'!B37</f>
        <v>440</v>
      </c>
      <c r="D33" s="73"/>
      <c r="E33" s="73">
        <f t="shared" si="5"/>
        <v>440</v>
      </c>
      <c r="F33" s="117">
        <f>'Tab 1.Kraavide param.'!C37</f>
        <v>1.5</v>
      </c>
      <c r="G33" s="117">
        <f>'Tab 1.Kraavide param.'!D37</f>
        <v>5.5</v>
      </c>
      <c r="H33" s="73"/>
      <c r="I33" s="73"/>
      <c r="J33" s="73">
        <f t="shared" si="0"/>
        <v>0</v>
      </c>
      <c r="K33" s="73">
        <f>'Tab 2.Kraavivalli param.'!B38</f>
        <v>0</v>
      </c>
      <c r="L33" s="73">
        <f>'Tab 2.Kraavivalli param.'!C38</f>
        <v>434</v>
      </c>
      <c r="M33" s="117">
        <f>'Tab 2.Kraavivalli param.'!D38</f>
        <v>0.9</v>
      </c>
      <c r="N33" s="117">
        <f>'Tab 2.Kraavivalli param.'!E38</f>
        <v>5</v>
      </c>
      <c r="O33" s="79">
        <f t="shared" si="1"/>
        <v>1815</v>
      </c>
      <c r="P33" s="79">
        <f>H33*'Tab 6.Paisu tüüpmaht'!$D$4+I33*'Tab 6.Paisu tüüpmaht'!$D$5</f>
        <v>0</v>
      </c>
      <c r="Q33" s="79">
        <f t="shared" si="6"/>
        <v>1953</v>
      </c>
      <c r="R33" s="163">
        <f>'Tab 1.Kraavide param.'!F37</f>
        <v>0</v>
      </c>
    </row>
    <row r="34" spans="1:18" x14ac:dyDescent="0.25">
      <c r="A34" s="157">
        <v>28</v>
      </c>
      <c r="B34" s="64">
        <f>'Tab 1.Kraavide param.'!A38</f>
        <v>136</v>
      </c>
      <c r="C34" s="73">
        <f>'Tab 1.Kraavide param.'!B38</f>
        <v>241</v>
      </c>
      <c r="D34" s="73"/>
      <c r="E34" s="73">
        <f t="shared" si="5"/>
        <v>241</v>
      </c>
      <c r="F34" s="117">
        <f>'Tab 1.Kraavide param.'!C38</f>
        <v>0.6</v>
      </c>
      <c r="G34" s="117">
        <f>'Tab 1.Kraavide param.'!D38</f>
        <v>1.8</v>
      </c>
      <c r="H34" s="73"/>
      <c r="I34" s="73"/>
      <c r="J34" s="73">
        <f t="shared" si="0"/>
        <v>0</v>
      </c>
      <c r="K34" s="73">
        <f>'Tab 2.Kraavivalli param.'!B39</f>
        <v>238</v>
      </c>
      <c r="L34" s="73">
        <f>'Tab 2.Kraavivalli param.'!C39</f>
        <v>0</v>
      </c>
      <c r="M34" s="117">
        <f>'Tab 2.Kraavivalli param.'!D39</f>
        <v>0.2</v>
      </c>
      <c r="N34" s="117">
        <f>'Tab 2.Kraavivalli param.'!E39</f>
        <v>2.5</v>
      </c>
      <c r="O34" s="79">
        <f t="shared" si="1"/>
        <v>130.14000000000001</v>
      </c>
      <c r="P34" s="79">
        <f>H34*'Tab 6.Paisu tüüpmaht'!$D$4+I34*'Tab 6.Paisu tüüpmaht'!$D$5</f>
        <v>0</v>
      </c>
      <c r="Q34" s="79">
        <f t="shared" si="6"/>
        <v>119</v>
      </c>
      <c r="R34" s="163">
        <f>'Tab 1.Kraavide param.'!F38</f>
        <v>0</v>
      </c>
    </row>
    <row r="35" spans="1:18" x14ac:dyDescent="0.25">
      <c r="A35" s="157">
        <v>29</v>
      </c>
      <c r="B35" s="64">
        <f>'Tab 1.Kraavide param.'!A39</f>
        <v>137</v>
      </c>
      <c r="C35" s="73">
        <f>'Tab 1.Kraavide param.'!B39</f>
        <v>430</v>
      </c>
      <c r="D35" s="73"/>
      <c r="E35" s="73">
        <f t="shared" si="5"/>
        <v>430</v>
      </c>
      <c r="F35" s="117">
        <f>'Tab 1.Kraavide param.'!C39</f>
        <v>1.1000000000000001</v>
      </c>
      <c r="G35" s="117">
        <f>'Tab 1.Kraavide param.'!D39</f>
        <v>3.8</v>
      </c>
      <c r="H35" s="73"/>
      <c r="I35" s="73"/>
      <c r="J35" s="73">
        <f t="shared" ref="J35:J60" si="7">SUM(H35:I35)</f>
        <v>0</v>
      </c>
      <c r="K35" s="73">
        <f>'Tab 2.Kraavivalli param.'!B40</f>
        <v>0</v>
      </c>
      <c r="L35" s="73">
        <f>'Tab 2.Kraavivalli param.'!C40</f>
        <v>415</v>
      </c>
      <c r="M35" s="117">
        <f>'Tab 2.Kraavivalli param.'!D40</f>
        <v>0.7</v>
      </c>
      <c r="N35" s="117">
        <f>'Tab 2.Kraavivalli param.'!E40</f>
        <v>5.5</v>
      </c>
      <c r="O35" s="79">
        <f t="shared" ref="O35:O60" si="8">E35*(F35*G35/2)</f>
        <v>898.69999999999993</v>
      </c>
      <c r="P35" s="79">
        <f>H35*'Tab 6.Paisu tüüpmaht'!$D$4+I35*'Tab 6.Paisu tüüpmaht'!$D$5</f>
        <v>0</v>
      </c>
      <c r="Q35" s="79">
        <f t="shared" si="6"/>
        <v>1597.75</v>
      </c>
      <c r="R35" s="163">
        <f>'Tab 1.Kraavide param.'!F39</f>
        <v>0</v>
      </c>
    </row>
    <row r="36" spans="1:18" x14ac:dyDescent="0.25">
      <c r="A36" s="157">
        <v>30</v>
      </c>
      <c r="B36" s="64">
        <f>'Tab 1.Kraavide param.'!A41</f>
        <v>139</v>
      </c>
      <c r="C36" s="73">
        <f>'Tab 1.Kraavide param.'!B41</f>
        <v>115</v>
      </c>
      <c r="D36" s="73"/>
      <c r="E36" s="73">
        <f t="shared" si="5"/>
        <v>115</v>
      </c>
      <c r="F36" s="117">
        <f>'Tab 1.Kraavide param.'!C41</f>
        <v>1.4</v>
      </c>
      <c r="G36" s="117">
        <f>'Tab 1.Kraavide param.'!D41</f>
        <v>4</v>
      </c>
      <c r="H36" s="73"/>
      <c r="I36" s="73"/>
      <c r="J36" s="73">
        <f t="shared" si="7"/>
        <v>0</v>
      </c>
      <c r="K36" s="73">
        <f>'Tab 2.Kraavivalli param.'!B42</f>
        <v>109</v>
      </c>
      <c r="L36" s="73">
        <f>'Tab 2.Kraavivalli param.'!C42</f>
        <v>0</v>
      </c>
      <c r="M36" s="117">
        <f>'Tab 2.Kraavivalli param.'!D42</f>
        <v>0.6</v>
      </c>
      <c r="N36" s="117">
        <f>'Tab 2.Kraavivalli param.'!E42</f>
        <v>5</v>
      </c>
      <c r="O36" s="79">
        <f t="shared" si="8"/>
        <v>322</v>
      </c>
      <c r="P36" s="79">
        <f>H36*'Tab 6.Paisu tüüpmaht'!$D$4+I36*'Tab 6.Paisu tüüpmaht'!$D$5</f>
        <v>0</v>
      </c>
      <c r="Q36" s="79">
        <f t="shared" si="6"/>
        <v>326.99999999999994</v>
      </c>
      <c r="R36" s="163">
        <f>'Tab 1.Kraavide param.'!F41</f>
        <v>0</v>
      </c>
    </row>
    <row r="37" spans="1:18" x14ac:dyDescent="0.25">
      <c r="A37" s="157">
        <v>31</v>
      </c>
      <c r="B37" s="64">
        <f>'Tab 1.Kraavide param.'!A42</f>
        <v>140</v>
      </c>
      <c r="C37" s="73">
        <f>'Tab 1.Kraavide param.'!B42</f>
        <v>156</v>
      </c>
      <c r="D37" s="73"/>
      <c r="E37" s="73">
        <f t="shared" ref="E37:E39" si="9">C37</f>
        <v>156</v>
      </c>
      <c r="F37" s="117">
        <f>'Tab 1.Kraavide param.'!C42</f>
        <v>1.3</v>
      </c>
      <c r="G37" s="117">
        <f>'Tab 1.Kraavide param.'!D42</f>
        <v>4.5</v>
      </c>
      <c r="H37" s="73"/>
      <c r="I37" s="73"/>
      <c r="J37" s="73">
        <f t="shared" si="7"/>
        <v>0</v>
      </c>
      <c r="K37" s="73">
        <f>'Tab 2.Kraavivalli param.'!B43</f>
        <v>0</v>
      </c>
      <c r="L37" s="73">
        <f>'Tab 2.Kraavivalli param.'!C43</f>
        <v>152</v>
      </c>
      <c r="M37" s="117">
        <f>'Tab 2.Kraavivalli param.'!D43</f>
        <v>0.6</v>
      </c>
      <c r="N37" s="117">
        <f>'Tab 2.Kraavivalli param.'!E43</f>
        <v>6</v>
      </c>
      <c r="O37" s="79">
        <f t="shared" si="8"/>
        <v>456.30000000000007</v>
      </c>
      <c r="P37" s="79">
        <f>H37*'Tab 6.Paisu tüüpmaht'!$D$4+I37*'Tab 6.Paisu tüüpmaht'!$D$5</f>
        <v>0</v>
      </c>
      <c r="Q37" s="79">
        <f t="shared" si="6"/>
        <v>547.20000000000005</v>
      </c>
      <c r="R37" s="163">
        <f>'Tab 1.Kraavide param.'!F42</f>
        <v>0</v>
      </c>
    </row>
    <row r="38" spans="1:18" x14ac:dyDescent="0.25">
      <c r="A38" s="157">
        <v>32</v>
      </c>
      <c r="B38" s="64">
        <f>'Tab 1.Kraavide param.'!A43</f>
        <v>141</v>
      </c>
      <c r="C38" s="73">
        <f>'Tab 1.Kraavide param.'!B43</f>
        <v>255</v>
      </c>
      <c r="D38" s="73"/>
      <c r="E38" s="73">
        <f t="shared" si="9"/>
        <v>255</v>
      </c>
      <c r="F38" s="117">
        <f>'Tab 1.Kraavide param.'!C43</f>
        <v>1.1000000000000001</v>
      </c>
      <c r="G38" s="117">
        <f>'Tab 1.Kraavide param.'!D43</f>
        <v>4</v>
      </c>
      <c r="H38" s="73"/>
      <c r="I38" s="73"/>
      <c r="J38" s="73">
        <f t="shared" si="7"/>
        <v>0</v>
      </c>
      <c r="K38" s="73">
        <f>'Tab 2.Kraavivalli param.'!B44</f>
        <v>0</v>
      </c>
      <c r="L38" s="73">
        <f>'Tab 2.Kraavivalli param.'!C44</f>
        <v>225</v>
      </c>
      <c r="M38" s="117">
        <f>'Tab 2.Kraavivalli param.'!D44</f>
        <v>0.5</v>
      </c>
      <c r="N38" s="117">
        <f>'Tab 2.Kraavivalli param.'!E44</f>
        <v>5</v>
      </c>
      <c r="O38" s="79">
        <f t="shared" si="8"/>
        <v>561</v>
      </c>
      <c r="P38" s="79">
        <f>H38*'Tab 6.Paisu tüüpmaht'!$D$4+I38*'Tab 6.Paisu tüüpmaht'!$D$5</f>
        <v>0</v>
      </c>
      <c r="Q38" s="79">
        <f t="shared" si="6"/>
        <v>562.5</v>
      </c>
      <c r="R38" s="163">
        <f>'Tab 1.Kraavide param.'!F43</f>
        <v>0</v>
      </c>
    </row>
    <row r="39" spans="1:18" x14ac:dyDescent="0.25">
      <c r="A39" s="157">
        <v>33</v>
      </c>
      <c r="B39" s="64">
        <f>'Tab 1.Kraavide param.'!A44</f>
        <v>142</v>
      </c>
      <c r="C39" s="73">
        <f>'Tab 1.Kraavide param.'!B44</f>
        <v>453</v>
      </c>
      <c r="D39" s="73"/>
      <c r="E39" s="73">
        <f t="shared" si="9"/>
        <v>453</v>
      </c>
      <c r="F39" s="117">
        <f>'Tab 1.Kraavide param.'!C44</f>
        <v>1</v>
      </c>
      <c r="G39" s="117">
        <f>'Tab 1.Kraavide param.'!D44</f>
        <v>3.5</v>
      </c>
      <c r="H39" s="73"/>
      <c r="I39" s="73"/>
      <c r="J39" s="73">
        <f t="shared" si="7"/>
        <v>0</v>
      </c>
      <c r="K39" s="73">
        <f>'Tab 2.Kraavivalli param.'!B45</f>
        <v>0</v>
      </c>
      <c r="L39" s="73">
        <f>'Tab 2.Kraavivalli param.'!C45</f>
        <v>457</v>
      </c>
      <c r="M39" s="117">
        <f>'Tab 2.Kraavivalli param.'!D45</f>
        <v>0.5</v>
      </c>
      <c r="N39" s="117">
        <f>'Tab 2.Kraavivalli param.'!E45</f>
        <v>4.8</v>
      </c>
      <c r="O39" s="79">
        <f t="shared" si="8"/>
        <v>792.75</v>
      </c>
      <c r="P39" s="79">
        <f>H39*'Tab 6.Paisu tüüpmaht'!$D$4+I39*'Tab 6.Paisu tüüpmaht'!$D$5</f>
        <v>0</v>
      </c>
      <c r="Q39" s="79">
        <f t="shared" si="6"/>
        <v>1096.8</v>
      </c>
      <c r="R39" s="163">
        <f>'Tab 1.Kraavide param.'!F44</f>
        <v>0</v>
      </c>
    </row>
    <row r="40" spans="1:18" x14ac:dyDescent="0.25">
      <c r="A40" s="157">
        <v>34</v>
      </c>
      <c r="B40" s="64">
        <f>'Tab 1.Kraavide param.'!A47</f>
        <v>145</v>
      </c>
      <c r="C40" s="73">
        <f>'Tab 1.Kraavide param.'!B47</f>
        <v>258</v>
      </c>
      <c r="D40" s="73"/>
      <c r="E40" s="73">
        <f t="shared" ref="E40:E45" si="10">C40</f>
        <v>258</v>
      </c>
      <c r="F40" s="117">
        <f>'Tab 1.Kraavide param.'!C47</f>
        <v>0.8</v>
      </c>
      <c r="G40" s="117">
        <f>'Tab 1.Kraavide param.'!D47</f>
        <v>2.5</v>
      </c>
      <c r="H40" s="73"/>
      <c r="I40" s="73"/>
      <c r="J40" s="73">
        <f t="shared" si="7"/>
        <v>0</v>
      </c>
      <c r="K40" s="73">
        <f>'Tab 2.Kraavivalli param.'!B48</f>
        <v>253</v>
      </c>
      <c r="L40" s="73">
        <f>'Tab 2.Kraavivalli param.'!C48</f>
        <v>0</v>
      </c>
      <c r="M40" s="117">
        <f>'Tab 2.Kraavivalli param.'!D48</f>
        <v>0.3</v>
      </c>
      <c r="N40" s="117">
        <f>'Tab 2.Kraavivalli param.'!E48</f>
        <v>4.8</v>
      </c>
      <c r="O40" s="79">
        <f t="shared" si="8"/>
        <v>258</v>
      </c>
      <c r="P40" s="79">
        <f>H40*'Tab 6.Paisu tüüpmaht'!$D$4+I40*'Tab 6.Paisu tüüpmaht'!$D$5</f>
        <v>0</v>
      </c>
      <c r="Q40" s="79">
        <f t="shared" si="6"/>
        <v>364.31999999999994</v>
      </c>
      <c r="R40" s="163">
        <f>'Tab 1.Kraavide param.'!F47</f>
        <v>0</v>
      </c>
    </row>
    <row r="41" spans="1:18" x14ac:dyDescent="0.25">
      <c r="A41" s="157">
        <v>35</v>
      </c>
      <c r="B41" s="64">
        <f>'Tab 1.Kraavide param.'!A48</f>
        <v>146</v>
      </c>
      <c r="C41" s="73">
        <f>'Tab 1.Kraavide param.'!B48</f>
        <v>369</v>
      </c>
      <c r="D41" s="73"/>
      <c r="E41" s="73">
        <f t="shared" si="10"/>
        <v>369</v>
      </c>
      <c r="F41" s="117">
        <f>'Tab 1.Kraavide param.'!C48</f>
        <v>0.8</v>
      </c>
      <c r="G41" s="117">
        <f>'Tab 1.Kraavide param.'!D48</f>
        <v>2</v>
      </c>
      <c r="H41" s="73"/>
      <c r="I41" s="73"/>
      <c r="J41" s="73">
        <f t="shared" si="7"/>
        <v>0</v>
      </c>
      <c r="K41" s="73">
        <f>'Tab 2.Kraavivalli param.'!B49</f>
        <v>384</v>
      </c>
      <c r="L41" s="73"/>
      <c r="M41" s="117">
        <f>'Tab 2.Kraavivalli param.'!D49</f>
        <v>0.2</v>
      </c>
      <c r="N41" s="117">
        <f>'Tab 2.Kraavivalli param.'!E49</f>
        <v>4.5</v>
      </c>
      <c r="O41" s="79">
        <f t="shared" si="8"/>
        <v>295.2</v>
      </c>
      <c r="P41" s="79">
        <f>H41*'Tab 6.Paisu tüüpmaht'!$D$4+I41*'Tab 6.Paisu tüüpmaht'!$D$5</f>
        <v>0</v>
      </c>
      <c r="Q41" s="79">
        <f t="shared" si="6"/>
        <v>345.6</v>
      </c>
      <c r="R41" s="163">
        <f>'Tab 1.Kraavide param.'!F48</f>
        <v>0</v>
      </c>
    </row>
    <row r="42" spans="1:18" x14ac:dyDescent="0.25">
      <c r="A42" s="157">
        <v>36</v>
      </c>
      <c r="B42" s="64">
        <f>'Tab 1.Kraavide param.'!A49</f>
        <v>147</v>
      </c>
      <c r="C42" s="73">
        <f>'Tab 1.Kraavide param.'!B49</f>
        <v>340</v>
      </c>
      <c r="D42" s="73"/>
      <c r="E42" s="73">
        <f t="shared" si="10"/>
        <v>340</v>
      </c>
      <c r="F42" s="117">
        <f>'Tab 1.Kraavide param.'!C49</f>
        <v>0.6</v>
      </c>
      <c r="G42" s="117">
        <f>'Tab 1.Kraavide param.'!D49</f>
        <v>2</v>
      </c>
      <c r="H42" s="73"/>
      <c r="I42" s="73"/>
      <c r="J42" s="73">
        <f t="shared" si="7"/>
        <v>0</v>
      </c>
      <c r="K42" s="73">
        <f>'Tab 2.Kraavivalli param.'!B50</f>
        <v>336</v>
      </c>
      <c r="L42" s="73">
        <f>'Tab 2.Kraavivalli param.'!C50</f>
        <v>0</v>
      </c>
      <c r="M42" s="117">
        <f>'Tab 2.Kraavivalli param.'!D50</f>
        <v>0.3</v>
      </c>
      <c r="N42" s="117">
        <f>'Tab 2.Kraavivalli param.'!E50</f>
        <v>4.8</v>
      </c>
      <c r="O42" s="79">
        <f t="shared" si="8"/>
        <v>204</v>
      </c>
      <c r="P42" s="79">
        <f>H42*'Tab 6.Paisu tüüpmaht'!$D$4+I42*'Tab 6.Paisu tüüpmaht'!$D$5</f>
        <v>0</v>
      </c>
      <c r="Q42" s="79">
        <f t="shared" si="6"/>
        <v>483.84</v>
      </c>
      <c r="R42" s="163">
        <f>'Tab 1.Kraavide param.'!F49</f>
        <v>0</v>
      </c>
    </row>
    <row r="43" spans="1:18" x14ac:dyDescent="0.25">
      <c r="A43" s="157">
        <v>37</v>
      </c>
      <c r="B43" s="64">
        <f>'Tab 1.Kraavide param.'!A50</f>
        <v>148</v>
      </c>
      <c r="C43" s="73">
        <f>'Tab 1.Kraavide param.'!B50</f>
        <v>391</v>
      </c>
      <c r="D43" s="73"/>
      <c r="E43" s="73">
        <f t="shared" si="10"/>
        <v>391</v>
      </c>
      <c r="F43" s="117">
        <f>'Tab 1.Kraavide param.'!C50</f>
        <v>0.8</v>
      </c>
      <c r="G43" s="117">
        <f>'Tab 1.Kraavide param.'!D50</f>
        <v>2.5</v>
      </c>
      <c r="H43" s="73"/>
      <c r="I43" s="73"/>
      <c r="J43" s="73">
        <f t="shared" si="7"/>
        <v>0</v>
      </c>
      <c r="K43" s="73">
        <f>'Tab 2.Kraavivalli param.'!B51</f>
        <v>386</v>
      </c>
      <c r="L43" s="73">
        <f>'Tab 2.Kraavivalli param.'!C51</f>
        <v>0</v>
      </c>
      <c r="M43" s="117">
        <f>'Tab 2.Kraavivalli param.'!D51</f>
        <v>0.4</v>
      </c>
      <c r="N43" s="117">
        <f>'Tab 2.Kraavivalli param.'!E51</f>
        <v>5.8</v>
      </c>
      <c r="O43" s="79">
        <f t="shared" si="8"/>
        <v>391</v>
      </c>
      <c r="P43" s="79">
        <f>H43*'Tab 6.Paisu tüüpmaht'!$D$4+I43*'Tab 6.Paisu tüüpmaht'!$D$5</f>
        <v>0</v>
      </c>
      <c r="Q43" s="79">
        <f t="shared" si="6"/>
        <v>895.52</v>
      </c>
      <c r="R43" s="163">
        <f>'Tab 1.Kraavide param.'!F50</f>
        <v>0</v>
      </c>
    </row>
    <row r="44" spans="1:18" x14ac:dyDescent="0.25">
      <c r="A44" s="157">
        <v>38</v>
      </c>
      <c r="B44" s="64">
        <f>'Tab 1.Kraavide param.'!A51</f>
        <v>149</v>
      </c>
      <c r="C44" s="73">
        <f>'Tab 1.Kraavide param.'!B51</f>
        <v>297</v>
      </c>
      <c r="D44" s="73"/>
      <c r="E44" s="73">
        <f t="shared" si="10"/>
        <v>297</v>
      </c>
      <c r="F44" s="117">
        <f>'Tab 1.Kraavide param.'!C51</f>
        <v>0.9</v>
      </c>
      <c r="G44" s="117">
        <f>'Tab 1.Kraavide param.'!D51</f>
        <v>3</v>
      </c>
      <c r="H44" s="73"/>
      <c r="I44" s="73"/>
      <c r="J44" s="73">
        <f t="shared" si="7"/>
        <v>0</v>
      </c>
      <c r="K44" s="73">
        <f>'Tab 2.Kraavivalli param.'!B52</f>
        <v>292</v>
      </c>
      <c r="L44" s="73">
        <f>'Tab 2.Kraavivalli param.'!C52</f>
        <v>0</v>
      </c>
      <c r="M44" s="117">
        <f>'Tab 2.Kraavivalli param.'!D52</f>
        <v>0.3</v>
      </c>
      <c r="N44" s="117">
        <f>'Tab 2.Kraavivalli param.'!E52</f>
        <v>5.3</v>
      </c>
      <c r="O44" s="79">
        <f t="shared" si="8"/>
        <v>400.95000000000005</v>
      </c>
      <c r="P44" s="79">
        <f>H44*'Tab 6.Paisu tüüpmaht'!$D$4+I44*'Tab 6.Paisu tüüpmaht'!$D$5</f>
        <v>0</v>
      </c>
      <c r="Q44" s="79">
        <f t="shared" si="6"/>
        <v>464.28</v>
      </c>
      <c r="R44" s="163">
        <f>'Tab 1.Kraavide param.'!F51</f>
        <v>0</v>
      </c>
    </row>
    <row r="45" spans="1:18" x14ac:dyDescent="0.25">
      <c r="A45" s="157">
        <v>39</v>
      </c>
      <c r="B45" s="64">
        <f>'Tab 1.Kraavide param.'!A54</f>
        <v>152</v>
      </c>
      <c r="C45" s="73">
        <f>'Tab 1.Kraavide param.'!B54</f>
        <v>366</v>
      </c>
      <c r="D45" s="73"/>
      <c r="E45" s="73">
        <f t="shared" si="10"/>
        <v>366</v>
      </c>
      <c r="F45" s="117">
        <f>'Tab 1.Kraavide param.'!C54</f>
        <v>1.2</v>
      </c>
      <c r="G45" s="117">
        <f>'Tab 1.Kraavide param.'!D54</f>
        <v>3</v>
      </c>
      <c r="H45" s="73"/>
      <c r="I45" s="73"/>
      <c r="J45" s="73">
        <f t="shared" si="7"/>
        <v>0</v>
      </c>
      <c r="K45" s="73">
        <f>'Tab 2.Kraavivalli param.'!B55</f>
        <v>0</v>
      </c>
      <c r="L45" s="73">
        <f>'Tab 2.Kraavivalli param.'!C55</f>
        <v>359</v>
      </c>
      <c r="M45" s="117">
        <f>'Tab 2.Kraavivalli param.'!D55</f>
        <v>0.3</v>
      </c>
      <c r="N45" s="117">
        <f>'Tab 2.Kraavivalli param.'!E55</f>
        <v>5.5</v>
      </c>
      <c r="O45" s="79">
        <f>Q45</f>
        <v>592.35</v>
      </c>
      <c r="P45" s="79">
        <f>H45*'Tab 6.Paisu tüüpmaht'!$D$4+I45*'Tab 6.Paisu tüüpmaht'!$D$5</f>
        <v>0</v>
      </c>
      <c r="Q45" s="79">
        <f t="shared" si="6"/>
        <v>592.35</v>
      </c>
      <c r="R45" s="164" t="s">
        <v>301</v>
      </c>
    </row>
    <row r="46" spans="1:18" x14ac:dyDescent="0.25">
      <c r="A46" s="157">
        <v>40</v>
      </c>
      <c r="B46" s="64">
        <f>'Tab 1.Kraavide param.'!A57</f>
        <v>155</v>
      </c>
      <c r="C46" s="73">
        <f>'Tab 1.Kraavide param.'!B57</f>
        <v>538</v>
      </c>
      <c r="D46" s="73">
        <f>C46-E46</f>
        <v>236</v>
      </c>
      <c r="E46" s="73">
        <v>302</v>
      </c>
      <c r="F46" s="117">
        <f>'Tab 1.Kraavide param.'!C57</f>
        <v>0.8</v>
      </c>
      <c r="G46" s="117">
        <f>'Tab 1.Kraavide param.'!D57</f>
        <v>3</v>
      </c>
      <c r="H46" s="73"/>
      <c r="I46" s="73"/>
      <c r="J46" s="73">
        <f t="shared" si="7"/>
        <v>0</v>
      </c>
      <c r="K46" s="73">
        <f>'Tab 2.Kraavivalli param.'!B58</f>
        <v>0</v>
      </c>
      <c r="L46" s="73">
        <v>298</v>
      </c>
      <c r="M46" s="117">
        <f>'Tab 2.Kraavivalli param.'!D58</f>
        <v>0.3</v>
      </c>
      <c r="N46" s="117">
        <f>'Tab 2.Kraavivalli param.'!E58</f>
        <v>6</v>
      </c>
      <c r="O46" s="79">
        <f t="shared" si="8"/>
        <v>362.40000000000003</v>
      </c>
      <c r="P46" s="79">
        <f>H46*'Tab 6.Paisu tüüpmaht'!$D$4+I46*'Tab 6.Paisu tüüpmaht'!$D$5</f>
        <v>0</v>
      </c>
      <c r="Q46" s="79">
        <f t="shared" si="6"/>
        <v>536.4</v>
      </c>
      <c r="R46" s="163">
        <f>'Tab 1.Kraavide param.'!F57</f>
        <v>0</v>
      </c>
    </row>
    <row r="47" spans="1:18" x14ac:dyDescent="0.25">
      <c r="A47" s="157">
        <v>41</v>
      </c>
      <c r="B47" s="64">
        <f>'Tab 1.Kraavide param.'!A58</f>
        <v>156</v>
      </c>
      <c r="C47" s="73">
        <f>'Tab 1.Kraavide param.'!B58</f>
        <v>379</v>
      </c>
      <c r="D47" s="73"/>
      <c r="E47" s="73">
        <f t="shared" ref="E47:E54" si="11">C47</f>
        <v>379</v>
      </c>
      <c r="F47" s="117">
        <f>'Tab 1.Kraavide param.'!C58</f>
        <v>1</v>
      </c>
      <c r="G47" s="117">
        <f>'Tab 1.Kraavide param.'!D58</f>
        <v>3</v>
      </c>
      <c r="H47" s="73"/>
      <c r="I47" s="73"/>
      <c r="J47" s="73">
        <f t="shared" si="7"/>
        <v>0</v>
      </c>
      <c r="K47" s="73">
        <f>'Tab 2.Kraavivalli param.'!B59</f>
        <v>373</v>
      </c>
      <c r="L47" s="73">
        <f>'Tab 2.Kraavivalli param.'!C59</f>
        <v>0</v>
      </c>
      <c r="M47" s="117">
        <f>'Tab 2.Kraavivalli param.'!D59</f>
        <v>0.5</v>
      </c>
      <c r="N47" s="117">
        <f>'Tab 2.Kraavivalli param.'!E59</f>
        <v>5.8</v>
      </c>
      <c r="O47" s="79">
        <f t="shared" si="8"/>
        <v>568.5</v>
      </c>
      <c r="P47" s="79">
        <f>H47*'Tab 6.Paisu tüüpmaht'!$D$4+I47*'Tab 6.Paisu tüüpmaht'!$D$5</f>
        <v>0</v>
      </c>
      <c r="Q47" s="79">
        <f t="shared" si="6"/>
        <v>1081.7</v>
      </c>
      <c r="R47" s="163">
        <f>'Tab 1.Kraavide param.'!F58</f>
        <v>0</v>
      </c>
    </row>
    <row r="48" spans="1:18" x14ac:dyDescent="0.25">
      <c r="A48" s="157">
        <v>42</v>
      </c>
      <c r="B48" s="64">
        <f>'Tab 1.Kraavide param.'!A60</f>
        <v>158</v>
      </c>
      <c r="C48" s="73">
        <f>'Tab 1.Kraavide param.'!B60</f>
        <v>195</v>
      </c>
      <c r="D48" s="73"/>
      <c r="E48" s="73">
        <f t="shared" si="11"/>
        <v>195</v>
      </c>
      <c r="F48" s="117">
        <f>'Tab 1.Kraavide param.'!C60</f>
        <v>1</v>
      </c>
      <c r="G48" s="117">
        <f>'Tab 1.Kraavide param.'!D60</f>
        <v>4</v>
      </c>
      <c r="H48" s="73"/>
      <c r="I48" s="73"/>
      <c r="J48" s="73">
        <f t="shared" si="7"/>
        <v>0</v>
      </c>
      <c r="K48" s="73">
        <f>'Tab 2.Kraavivalli param.'!B61</f>
        <v>187</v>
      </c>
      <c r="L48" s="73">
        <f>'Tab 2.Kraavivalli param.'!C61</f>
        <v>0</v>
      </c>
      <c r="M48" s="117">
        <f>'Tab 2.Kraavivalli param.'!D61</f>
        <v>0.8</v>
      </c>
      <c r="N48" s="117">
        <f>'Tab 2.Kraavivalli param.'!E61</f>
        <v>5</v>
      </c>
      <c r="O48" s="79">
        <f t="shared" si="8"/>
        <v>390</v>
      </c>
      <c r="P48" s="79">
        <f>H48*'Tab 6.Paisu tüüpmaht'!$D$4+I48*'Tab 6.Paisu tüüpmaht'!$D$5</f>
        <v>0</v>
      </c>
      <c r="Q48" s="79">
        <f t="shared" ref="Q48:Q91" si="12">(K48+L48)*M48*N48</f>
        <v>748</v>
      </c>
      <c r="R48" s="163">
        <f>'Tab 1.Kraavide param.'!F60</f>
        <v>0</v>
      </c>
    </row>
    <row r="49" spans="1:20" x14ac:dyDescent="0.25">
      <c r="A49" s="157">
        <v>43</v>
      </c>
      <c r="B49" s="64">
        <f>'Tab 1.Kraavide param.'!A61</f>
        <v>159</v>
      </c>
      <c r="C49" s="73">
        <f>'Tab 1.Kraavide param.'!B61</f>
        <v>194</v>
      </c>
      <c r="D49" s="73"/>
      <c r="E49" s="73">
        <f t="shared" si="11"/>
        <v>194</v>
      </c>
      <c r="F49" s="117">
        <f>'Tab 1.Kraavide param.'!C61</f>
        <v>0.9</v>
      </c>
      <c r="G49" s="117">
        <f>'Tab 1.Kraavide param.'!D61</f>
        <v>3</v>
      </c>
      <c r="H49" s="73"/>
      <c r="I49" s="73"/>
      <c r="J49" s="73">
        <f t="shared" si="7"/>
        <v>0</v>
      </c>
      <c r="K49" s="73">
        <f>'Tab 2.Kraavivalli param.'!B62</f>
        <v>184</v>
      </c>
      <c r="L49" s="73">
        <f>'Tab 2.Kraavivalli param.'!C62</f>
        <v>0</v>
      </c>
      <c r="M49" s="117">
        <f>'Tab 2.Kraavivalli param.'!D62</f>
        <v>0.5</v>
      </c>
      <c r="N49" s="117">
        <f>'Tab 2.Kraavivalli param.'!E62</f>
        <v>4.8</v>
      </c>
      <c r="O49" s="79">
        <f t="shared" si="8"/>
        <v>261.90000000000003</v>
      </c>
      <c r="P49" s="79">
        <f>H49*'Tab 6.Paisu tüüpmaht'!$D$4+I49*'Tab 6.Paisu tüüpmaht'!$D$5</f>
        <v>0</v>
      </c>
      <c r="Q49" s="79">
        <f t="shared" si="12"/>
        <v>441.59999999999997</v>
      </c>
      <c r="R49" s="163">
        <f>'Tab 1.Kraavide param.'!F61</f>
        <v>0</v>
      </c>
    </row>
    <row r="50" spans="1:20" x14ac:dyDescent="0.25">
      <c r="A50" s="157">
        <v>44</v>
      </c>
      <c r="B50" s="64">
        <f>'Tab 1.Kraavide param.'!A62</f>
        <v>160</v>
      </c>
      <c r="C50" s="73">
        <f>'Tab 1.Kraavide param.'!B62</f>
        <v>577</v>
      </c>
      <c r="D50" s="73"/>
      <c r="E50" s="73">
        <f t="shared" si="11"/>
        <v>577</v>
      </c>
      <c r="F50" s="117">
        <f>'Tab 1.Kraavide param.'!C62</f>
        <v>1.1000000000000001</v>
      </c>
      <c r="G50" s="117">
        <f>'Tab 1.Kraavide param.'!D62</f>
        <v>4</v>
      </c>
      <c r="H50" s="73"/>
      <c r="I50" s="73"/>
      <c r="J50" s="73">
        <f t="shared" si="7"/>
        <v>0</v>
      </c>
      <c r="K50" s="73">
        <f>'Tab 2.Kraavivalli param.'!B63</f>
        <v>566</v>
      </c>
      <c r="L50" s="73">
        <f>'Tab 2.Kraavivalli param.'!C63</f>
        <v>0</v>
      </c>
      <c r="M50" s="117">
        <f>'Tab 2.Kraavivalli param.'!D63</f>
        <v>0.6</v>
      </c>
      <c r="N50" s="117">
        <f>'Tab 2.Kraavivalli param.'!E63</f>
        <v>4.2</v>
      </c>
      <c r="O50" s="79">
        <f t="shared" si="8"/>
        <v>1269.4000000000001</v>
      </c>
      <c r="P50" s="79">
        <f>H50*'Tab 6.Paisu tüüpmaht'!$D$4+I50*'Tab 6.Paisu tüüpmaht'!$D$5</f>
        <v>0</v>
      </c>
      <c r="Q50" s="79">
        <f t="shared" si="12"/>
        <v>1426.32</v>
      </c>
      <c r="R50" s="163">
        <f>'Tab 1.Kraavide param.'!F62</f>
        <v>0</v>
      </c>
    </row>
    <row r="51" spans="1:20" x14ac:dyDescent="0.25">
      <c r="A51" s="157">
        <v>45</v>
      </c>
      <c r="B51" s="64">
        <f>'Tab 1.Kraavide param.'!A63</f>
        <v>161</v>
      </c>
      <c r="C51" s="73">
        <f>'Tab 1.Kraavide param.'!B63</f>
        <v>355</v>
      </c>
      <c r="D51" s="73"/>
      <c r="E51" s="73">
        <f t="shared" si="11"/>
        <v>355</v>
      </c>
      <c r="F51" s="117">
        <f>'Tab 1.Kraavide param.'!C63</f>
        <v>1</v>
      </c>
      <c r="G51" s="117">
        <f>'Tab 1.Kraavide param.'!D63</f>
        <v>3.5</v>
      </c>
      <c r="H51" s="73"/>
      <c r="I51" s="73"/>
      <c r="J51" s="73">
        <f t="shared" si="7"/>
        <v>0</v>
      </c>
      <c r="K51" s="73">
        <f>'Tab 2.Kraavivalli param.'!B64</f>
        <v>281</v>
      </c>
      <c r="L51" s="73">
        <f>'Tab 2.Kraavivalli param.'!C64</f>
        <v>69</v>
      </c>
      <c r="M51" s="117">
        <f>'Tab 2.Kraavivalli param.'!D64</f>
        <v>0.8</v>
      </c>
      <c r="N51" s="117">
        <f>'Tab 2.Kraavivalli param.'!E64</f>
        <v>5</v>
      </c>
      <c r="O51" s="79">
        <f t="shared" si="8"/>
        <v>621.25</v>
      </c>
      <c r="P51" s="79">
        <f>H51*'Tab 6.Paisu tüüpmaht'!$D$4+I51*'Tab 6.Paisu tüüpmaht'!$D$5</f>
        <v>0</v>
      </c>
      <c r="Q51" s="79">
        <f t="shared" si="12"/>
        <v>1400</v>
      </c>
      <c r="R51" s="163">
        <f>'Tab 1.Kraavide param.'!F63</f>
        <v>0</v>
      </c>
    </row>
    <row r="52" spans="1:20" x14ac:dyDescent="0.25">
      <c r="A52" s="157">
        <v>46</v>
      </c>
      <c r="B52" s="64">
        <f>'Tab 1.Kraavide param.'!A64</f>
        <v>162</v>
      </c>
      <c r="C52" s="73">
        <f>'Tab 1.Kraavide param.'!B64</f>
        <v>376</v>
      </c>
      <c r="D52" s="73"/>
      <c r="E52" s="73">
        <f t="shared" si="11"/>
        <v>376</v>
      </c>
      <c r="F52" s="117">
        <f>'Tab 1.Kraavide param.'!C64</f>
        <v>1.1000000000000001</v>
      </c>
      <c r="G52" s="117">
        <f>'Tab 1.Kraavide param.'!D64</f>
        <v>4.5</v>
      </c>
      <c r="H52" s="73"/>
      <c r="I52" s="73"/>
      <c r="J52" s="73">
        <f t="shared" si="7"/>
        <v>0</v>
      </c>
      <c r="K52" s="73">
        <f>'Tab 2.Kraavivalli param.'!B65</f>
        <v>366</v>
      </c>
      <c r="L52" s="73">
        <f>'Tab 2.Kraavivalli param.'!C65</f>
        <v>0</v>
      </c>
      <c r="M52" s="117">
        <f>'Tab 2.Kraavivalli param.'!D65</f>
        <v>0.6</v>
      </c>
      <c r="N52" s="117">
        <f>'Tab 2.Kraavivalli param.'!E65</f>
        <v>5</v>
      </c>
      <c r="O52" s="79">
        <f t="shared" si="8"/>
        <v>930.6</v>
      </c>
      <c r="P52" s="79">
        <f>H52*'Tab 6.Paisu tüüpmaht'!$D$4+I52*'Tab 6.Paisu tüüpmaht'!$D$5</f>
        <v>0</v>
      </c>
      <c r="Q52" s="79">
        <f t="shared" si="12"/>
        <v>1098</v>
      </c>
      <c r="R52" s="163">
        <f>'Tab 1.Kraavide param.'!F64</f>
        <v>0</v>
      </c>
    </row>
    <row r="53" spans="1:20" ht="22.5" x14ac:dyDescent="0.25">
      <c r="A53" s="157">
        <v>47</v>
      </c>
      <c r="B53" s="64">
        <f>'Tab 1.Kraavide param.'!A65</f>
        <v>163</v>
      </c>
      <c r="C53" s="73">
        <f>'Tab 1.Kraavide param.'!B65</f>
        <v>936</v>
      </c>
      <c r="D53" s="73"/>
      <c r="E53" s="73">
        <f t="shared" si="11"/>
        <v>936</v>
      </c>
      <c r="F53" s="117">
        <f>'Tab 1.Kraavide param.'!C65</f>
        <v>0.7</v>
      </c>
      <c r="G53" s="117">
        <f>'Tab 1.Kraavide param.'!D65</f>
        <v>2.2000000000000002</v>
      </c>
      <c r="H53" s="73">
        <v>2</v>
      </c>
      <c r="I53" s="73"/>
      <c r="J53" s="73">
        <f t="shared" si="7"/>
        <v>2</v>
      </c>
      <c r="K53" s="73">
        <f>'Tab 2.Kraavivalli param.'!B66</f>
        <v>0</v>
      </c>
      <c r="L53" s="73">
        <f>'Tab 2.Kraavivalli param.'!C66</f>
        <v>463</v>
      </c>
      <c r="M53" s="117">
        <f>'Tab 2.Kraavivalli param.'!D66</f>
        <v>0.3</v>
      </c>
      <c r="N53" s="117">
        <f>'Tab 2.Kraavivalli param.'!E66</f>
        <v>2</v>
      </c>
      <c r="O53" s="79">
        <f>Q53</f>
        <v>277.8</v>
      </c>
      <c r="P53" s="79">
        <f>H53*'Tab 6.Paisu tüüpmaht'!$D$4+I53*'Tab 6.Paisu tüüpmaht'!$D$5</f>
        <v>40</v>
      </c>
      <c r="Q53" s="79">
        <f t="shared" si="12"/>
        <v>277.8</v>
      </c>
      <c r="R53" s="165" t="s">
        <v>306</v>
      </c>
      <c r="T53" s="3"/>
    </row>
    <row r="54" spans="1:20" x14ac:dyDescent="0.25">
      <c r="A54" s="157">
        <v>48</v>
      </c>
      <c r="B54" s="64">
        <f>'Tab 1.Kraavide param.'!A66</f>
        <v>164</v>
      </c>
      <c r="C54" s="73">
        <f>'Tab 1.Kraavide param.'!B66</f>
        <v>178</v>
      </c>
      <c r="D54" s="73"/>
      <c r="E54" s="73">
        <f t="shared" si="11"/>
        <v>178</v>
      </c>
      <c r="F54" s="117">
        <f>'Tab 1.Kraavide param.'!C66</f>
        <v>1.3</v>
      </c>
      <c r="G54" s="117">
        <f>'Tab 1.Kraavide param.'!D66</f>
        <v>5</v>
      </c>
      <c r="H54" s="73"/>
      <c r="I54" s="73"/>
      <c r="J54" s="73">
        <f t="shared" si="7"/>
        <v>0</v>
      </c>
      <c r="K54" s="73">
        <f>'Tab 2.Kraavivalli param.'!B67</f>
        <v>0</v>
      </c>
      <c r="L54" s="73">
        <f>'Tab 2.Kraavivalli param.'!C67</f>
        <v>176</v>
      </c>
      <c r="M54" s="117">
        <f>'Tab 2.Kraavivalli param.'!D67</f>
        <v>0.7</v>
      </c>
      <c r="N54" s="117">
        <f>'Tab 2.Kraavivalli param.'!E67</f>
        <v>5</v>
      </c>
      <c r="O54" s="79">
        <f t="shared" si="8"/>
        <v>578.5</v>
      </c>
      <c r="P54" s="79">
        <f>H54*'Tab 6.Paisu tüüpmaht'!$D$4+I54*'Tab 6.Paisu tüüpmaht'!$D$5</f>
        <v>0</v>
      </c>
      <c r="Q54" s="79">
        <f t="shared" si="12"/>
        <v>616</v>
      </c>
      <c r="R54" s="166">
        <f>'Tab 1.Kraavide param.'!F66</f>
        <v>0</v>
      </c>
    </row>
    <row r="55" spans="1:20" x14ac:dyDescent="0.25">
      <c r="A55" s="157">
        <v>49</v>
      </c>
      <c r="B55" s="64">
        <f>'Tab 1.Kraavide param.'!A67</f>
        <v>165</v>
      </c>
      <c r="C55" s="73">
        <f>'Tab 1.Kraavide param.'!B67</f>
        <v>531</v>
      </c>
      <c r="D55" s="73">
        <v>297</v>
      </c>
      <c r="E55" s="73">
        <v>234</v>
      </c>
      <c r="F55" s="117">
        <f>'Tab 1.Kraavide param.'!C67</f>
        <v>0.4</v>
      </c>
      <c r="G55" s="117">
        <f>'Tab 1.Kraavide param.'!D67</f>
        <v>1.7</v>
      </c>
      <c r="H55" s="73">
        <v>1</v>
      </c>
      <c r="I55" s="73"/>
      <c r="J55" s="73">
        <f t="shared" si="7"/>
        <v>1</v>
      </c>
      <c r="K55" s="73">
        <f>'Tab 2.Kraavivalli param.'!B68</f>
        <v>0</v>
      </c>
      <c r="L55" s="73">
        <f>'Tab 2.Kraavivalli param.'!C68</f>
        <v>0</v>
      </c>
      <c r="M55" s="117">
        <f>'Tab 2.Kraavivalli param.'!D68</f>
        <v>0</v>
      </c>
      <c r="N55" s="117">
        <f>'Tab 2.Kraavivalli param.'!E68</f>
        <v>0</v>
      </c>
      <c r="O55" s="79"/>
      <c r="P55" s="79">
        <f>H55*'Tab 6.Paisu tüüpmaht'!$D$4+I55*'Tab 6.Paisu tüüpmaht'!$D$5</f>
        <v>20</v>
      </c>
      <c r="Q55" s="79">
        <f t="shared" si="12"/>
        <v>0</v>
      </c>
      <c r="R55" s="164" t="s">
        <v>302</v>
      </c>
    </row>
    <row r="56" spans="1:20" x14ac:dyDescent="0.25">
      <c r="A56" s="157">
        <v>50</v>
      </c>
      <c r="B56" s="64">
        <f>'Tab 1.Kraavide param.'!A69</f>
        <v>167</v>
      </c>
      <c r="C56" s="73">
        <f>'Tab 1.Kraavide param.'!B69</f>
        <v>644</v>
      </c>
      <c r="D56" s="73"/>
      <c r="E56" s="73">
        <f>C56</f>
        <v>644</v>
      </c>
      <c r="F56" s="117">
        <f>'Tab 1.Kraavide param.'!C69</f>
        <v>0.7</v>
      </c>
      <c r="G56" s="117">
        <f>'Tab 1.Kraavide param.'!D69</f>
        <v>2.5</v>
      </c>
      <c r="H56" s="73"/>
      <c r="I56" s="73"/>
      <c r="J56" s="73">
        <f t="shared" si="7"/>
        <v>0</v>
      </c>
      <c r="K56" s="73">
        <f>'Tab 2.Kraavivalli param.'!B70</f>
        <v>641</v>
      </c>
      <c r="L56" s="73">
        <f>'Tab 2.Kraavivalli param.'!C70</f>
        <v>638</v>
      </c>
      <c r="M56" s="117">
        <f>'Tab 2.Kraavivalli param.'!D70</f>
        <v>0.3</v>
      </c>
      <c r="N56" s="117">
        <f>'Tab 2.Kraavivalli param.'!E70</f>
        <v>1.5</v>
      </c>
      <c r="O56" s="79">
        <f t="shared" si="8"/>
        <v>563.5</v>
      </c>
      <c r="P56" s="79">
        <f>H56*'Tab 6.Paisu tüüpmaht'!$D$4+I56*'Tab 6.Paisu tüüpmaht'!$D$5</f>
        <v>0</v>
      </c>
      <c r="Q56" s="79">
        <f t="shared" si="12"/>
        <v>575.54999999999995</v>
      </c>
      <c r="R56" s="166">
        <f>'Tab 1.Kraavide param.'!F69</f>
        <v>0</v>
      </c>
    </row>
    <row r="57" spans="1:20" ht="25.5" x14ac:dyDescent="0.25">
      <c r="A57" s="157">
        <v>51</v>
      </c>
      <c r="B57" s="64" t="str">
        <f>'Tab 1.Kraavide param.'!A70</f>
        <v>168 (Lindi oja)</v>
      </c>
      <c r="C57" s="73">
        <f>'Tab 1.Kraavide param.'!B70</f>
        <v>1438</v>
      </c>
      <c r="D57" s="73"/>
      <c r="E57" s="73">
        <f>C57</f>
        <v>1438</v>
      </c>
      <c r="F57" s="117">
        <f>'Tab 1.Kraavide param.'!C70</f>
        <v>1.5</v>
      </c>
      <c r="G57" s="117">
        <f>'Tab 1.Kraavide param.'!D70</f>
        <v>5</v>
      </c>
      <c r="H57" s="73"/>
      <c r="I57" s="73"/>
      <c r="J57" s="73">
        <f t="shared" si="7"/>
        <v>0</v>
      </c>
      <c r="K57" s="73">
        <f>'Tab 2.Kraavivalli param.'!B71</f>
        <v>1431</v>
      </c>
      <c r="L57" s="73">
        <f>'Tab 2.Kraavivalli param.'!C71</f>
        <v>933</v>
      </c>
      <c r="M57" s="117">
        <f>'Tab 2.Kraavivalli param.'!D71</f>
        <v>0.63700000000000001</v>
      </c>
      <c r="N57" s="117">
        <f>'Tab 2.Kraavivalli param.'!E71</f>
        <v>5</v>
      </c>
      <c r="O57" s="79">
        <f t="shared" si="8"/>
        <v>5392.5</v>
      </c>
      <c r="P57" s="79">
        <f>H57*'Tab 6.Paisu tüüpmaht'!$D$4+I57*'Tab 6.Paisu tüüpmaht'!$D$5</f>
        <v>0</v>
      </c>
      <c r="Q57" s="79">
        <f>K57*M57*N57+0.3*L57*3</f>
        <v>5397.4350000000004</v>
      </c>
      <c r="R57" s="163">
        <f>'Tab 1.Kraavide param.'!F70</f>
        <v>0</v>
      </c>
    </row>
    <row r="58" spans="1:20" x14ac:dyDescent="0.25">
      <c r="A58" s="157">
        <v>52</v>
      </c>
      <c r="B58" s="64">
        <f>'Tab 1.Kraavide param.'!A71</f>
        <v>169</v>
      </c>
      <c r="C58" s="73">
        <f>'Tab 1.Kraavide param.'!B71</f>
        <v>205</v>
      </c>
      <c r="D58" s="73"/>
      <c r="E58" s="73">
        <f>C58</f>
        <v>205</v>
      </c>
      <c r="F58" s="117">
        <f>'Tab 1.Kraavide param.'!C71</f>
        <v>0.7</v>
      </c>
      <c r="G58" s="117">
        <f>'Tab 1.Kraavide param.'!D71</f>
        <v>2</v>
      </c>
      <c r="H58" s="73"/>
      <c r="I58" s="73"/>
      <c r="J58" s="73">
        <f t="shared" si="7"/>
        <v>0</v>
      </c>
      <c r="K58" s="73">
        <f>'Tab 2.Kraavivalli param.'!B72</f>
        <v>210</v>
      </c>
      <c r="L58" s="73">
        <f>'Tab 2.Kraavivalli param.'!C72</f>
        <v>0</v>
      </c>
      <c r="M58" s="117">
        <f>'Tab 2.Kraavivalli param.'!D72</f>
        <v>0.3</v>
      </c>
      <c r="N58" s="117">
        <f>'Tab 2.Kraavivalli param.'!E72</f>
        <v>1.5</v>
      </c>
      <c r="O58" s="79">
        <f>Q58</f>
        <v>94.5</v>
      </c>
      <c r="P58" s="79">
        <f>H58*'Tab 6.Paisu tüüpmaht'!$D$4+I58*'Tab 6.Paisu tüüpmaht'!$D$5</f>
        <v>0</v>
      </c>
      <c r="Q58" s="79">
        <f t="shared" si="12"/>
        <v>94.5</v>
      </c>
      <c r="R58" s="164" t="s">
        <v>301</v>
      </c>
    </row>
    <row r="59" spans="1:20" x14ac:dyDescent="0.25">
      <c r="A59" s="157">
        <v>53</v>
      </c>
      <c r="B59" s="64">
        <f>'Tab 1.Kraavide param.'!A72</f>
        <v>170</v>
      </c>
      <c r="C59" s="73">
        <f>'Tab 1.Kraavide param.'!B72</f>
        <v>286</v>
      </c>
      <c r="D59" s="73"/>
      <c r="E59" s="73">
        <f>C59</f>
        <v>286</v>
      </c>
      <c r="F59" s="117">
        <f>'Tab 1.Kraavide param.'!C72</f>
        <v>1.1000000000000001</v>
      </c>
      <c r="G59" s="117">
        <f>'Tab 1.Kraavide param.'!D72</f>
        <v>4</v>
      </c>
      <c r="H59" s="73"/>
      <c r="I59" s="73"/>
      <c r="J59" s="73">
        <f t="shared" si="7"/>
        <v>0</v>
      </c>
      <c r="K59" s="73">
        <f>'Tab 2.Kraavivalli param.'!B73</f>
        <v>0</v>
      </c>
      <c r="L59" s="73">
        <f>'Tab 2.Kraavivalli param.'!C73</f>
        <v>278</v>
      </c>
      <c r="M59" s="117">
        <f>'Tab 2.Kraavivalli param.'!D73</f>
        <v>0.8</v>
      </c>
      <c r="N59" s="117">
        <f>'Tab 2.Kraavivalli param.'!E73</f>
        <v>4.5</v>
      </c>
      <c r="O59" s="79">
        <f t="shared" si="8"/>
        <v>629.20000000000005</v>
      </c>
      <c r="P59" s="79">
        <f>H59*'Tab 6.Paisu tüüpmaht'!$D$4+I59*'Tab 6.Paisu tüüpmaht'!$D$5</f>
        <v>0</v>
      </c>
      <c r="Q59" s="79">
        <f t="shared" si="12"/>
        <v>1000.8000000000001</v>
      </c>
      <c r="R59" s="163">
        <f>'Tab 1.Kraavide param.'!F72</f>
        <v>0</v>
      </c>
    </row>
    <row r="60" spans="1:20" x14ac:dyDescent="0.25">
      <c r="A60" s="157">
        <v>54</v>
      </c>
      <c r="B60" s="64">
        <f>'Tab 1.Kraavide param.'!A73</f>
        <v>171</v>
      </c>
      <c r="C60" s="73">
        <f>'Tab 1.Kraavide param.'!B73</f>
        <v>122</v>
      </c>
      <c r="D60" s="73"/>
      <c r="E60" s="73">
        <f>C60</f>
        <v>122</v>
      </c>
      <c r="F60" s="117">
        <f>'Tab 1.Kraavide param.'!C73</f>
        <v>1.5</v>
      </c>
      <c r="G60" s="117">
        <f>'Tab 1.Kraavide param.'!D73</f>
        <v>4.5</v>
      </c>
      <c r="H60" s="73"/>
      <c r="I60" s="73"/>
      <c r="J60" s="73">
        <f t="shared" si="7"/>
        <v>0</v>
      </c>
      <c r="K60" s="73">
        <f>'Tab 2.Kraavivalli param.'!B74</f>
        <v>118</v>
      </c>
      <c r="L60" s="73">
        <f>'Tab 2.Kraavivalli param.'!C74</f>
        <v>0</v>
      </c>
      <c r="M60" s="117">
        <f>'Tab 2.Kraavivalli param.'!D74</f>
        <v>0.8</v>
      </c>
      <c r="N60" s="117">
        <f>'Tab 2.Kraavivalli param.'!E74</f>
        <v>4.5</v>
      </c>
      <c r="O60" s="79">
        <f t="shared" si="8"/>
        <v>411.75</v>
      </c>
      <c r="P60" s="79">
        <f>H60*'Tab 6.Paisu tüüpmaht'!$D$4+I60*'Tab 6.Paisu tüüpmaht'!$D$5</f>
        <v>0</v>
      </c>
      <c r="Q60" s="79">
        <f t="shared" si="12"/>
        <v>424.8</v>
      </c>
      <c r="R60" s="163">
        <f>'Tab 1.Kraavide param.'!F73</f>
        <v>0</v>
      </c>
    </row>
    <row r="61" spans="1:20" x14ac:dyDescent="0.25">
      <c r="A61" s="157">
        <v>55</v>
      </c>
      <c r="B61" s="64">
        <f>'Tab 1.Kraavide param.'!A74</f>
        <v>172</v>
      </c>
      <c r="C61" s="73">
        <f>'Tab 1.Kraavide param.'!B74</f>
        <v>586</v>
      </c>
      <c r="D61" s="73">
        <v>58</v>
      </c>
      <c r="E61" s="73">
        <v>528</v>
      </c>
      <c r="F61" s="117">
        <f>'Tab 1.Kraavide param.'!C74</f>
        <v>1</v>
      </c>
      <c r="G61" s="117">
        <f>'Tab 1.Kraavide param.'!D74</f>
        <v>4.2</v>
      </c>
      <c r="H61" s="73"/>
      <c r="I61" s="73"/>
      <c r="J61" s="73">
        <f t="shared" ref="J61:J84" si="13">SUM(H61:I61)</f>
        <v>0</v>
      </c>
      <c r="K61" s="73">
        <v>531</v>
      </c>
      <c r="L61" s="73">
        <f>'Tab 2.Kraavivalli param.'!C75</f>
        <v>0</v>
      </c>
      <c r="M61" s="117">
        <f>'Tab 2.Kraavivalli param.'!D75</f>
        <v>0.8</v>
      </c>
      <c r="N61" s="117">
        <f>'Tab 2.Kraavivalli param.'!E75</f>
        <v>4.3</v>
      </c>
      <c r="O61" s="79">
        <f t="shared" ref="O61:O84" si="14">E61*(F61*G61/2)</f>
        <v>1108.8</v>
      </c>
      <c r="P61" s="79">
        <f>H61*'Tab 6.Paisu tüüpmaht'!$D$4+I61*'Tab 6.Paisu tüüpmaht'!$D$5</f>
        <v>0</v>
      </c>
      <c r="Q61" s="79">
        <f t="shared" si="12"/>
        <v>1826.6399999999999</v>
      </c>
      <c r="R61" s="163">
        <f>'Tab 1.Kraavide param.'!F74</f>
        <v>0</v>
      </c>
    </row>
    <row r="62" spans="1:20" x14ac:dyDescent="0.25">
      <c r="A62" s="157">
        <v>56</v>
      </c>
      <c r="B62" s="64">
        <f>'Tab 1.Kraavide param.'!A75</f>
        <v>173</v>
      </c>
      <c r="C62" s="73">
        <f>'Tab 1.Kraavide param.'!B75</f>
        <v>777</v>
      </c>
      <c r="D62" s="73"/>
      <c r="E62" s="73">
        <f>C62</f>
        <v>777</v>
      </c>
      <c r="F62" s="117">
        <f>'Tab 1.Kraavide param.'!C75</f>
        <v>1.3</v>
      </c>
      <c r="G62" s="117">
        <f>'Tab 1.Kraavide param.'!D75</f>
        <v>5</v>
      </c>
      <c r="H62" s="73"/>
      <c r="I62" s="73"/>
      <c r="J62" s="73">
        <f t="shared" si="13"/>
        <v>0</v>
      </c>
      <c r="K62" s="73">
        <f>'Tab 2.Kraavivalli param.'!B76</f>
        <v>772</v>
      </c>
      <c r="L62" s="73">
        <f>'Tab 2.Kraavivalli param.'!C76</f>
        <v>0</v>
      </c>
      <c r="M62" s="117">
        <f>'Tab 2.Kraavivalli param.'!D76</f>
        <v>0.6</v>
      </c>
      <c r="N62" s="117">
        <f>'Tab 2.Kraavivalli param.'!E76</f>
        <v>5</v>
      </c>
      <c r="O62" s="79">
        <f>Q62</f>
        <v>2316</v>
      </c>
      <c r="P62" s="79">
        <f>H62*'Tab 6.Paisu tüüpmaht'!$D$4+I62*'Tab 6.Paisu tüüpmaht'!$D$5</f>
        <v>0</v>
      </c>
      <c r="Q62" s="79">
        <f t="shared" si="12"/>
        <v>2316</v>
      </c>
      <c r="R62" s="164" t="s">
        <v>301</v>
      </c>
      <c r="S62" s="80"/>
    </row>
    <row r="63" spans="1:20" x14ac:dyDescent="0.25">
      <c r="A63" s="157">
        <v>57</v>
      </c>
      <c r="B63" s="64">
        <f>'Tab 1.Kraavide param.'!A76</f>
        <v>174</v>
      </c>
      <c r="C63" s="73">
        <f>'Tab 1.Kraavide param.'!B76</f>
        <v>443</v>
      </c>
      <c r="D63" s="73">
        <v>292</v>
      </c>
      <c r="E63" s="73">
        <v>151</v>
      </c>
      <c r="F63" s="117">
        <f>'Tab 1.Kraavide param.'!C76</f>
        <v>1.3</v>
      </c>
      <c r="G63" s="117">
        <f>'Tab 1.Kraavide param.'!D76</f>
        <v>4</v>
      </c>
      <c r="H63" s="73"/>
      <c r="I63" s="73"/>
      <c r="J63" s="73">
        <f t="shared" si="13"/>
        <v>0</v>
      </c>
      <c r="K63" s="73">
        <f>'Tab 2.Kraavivalli param.'!B77</f>
        <v>0</v>
      </c>
      <c r="L63" s="79">
        <v>149</v>
      </c>
      <c r="M63" s="117">
        <f>'Tab 2.Kraavivalli param.'!D77</f>
        <v>0.4</v>
      </c>
      <c r="N63" s="117">
        <f>'Tab 2.Kraavivalli param.'!E77</f>
        <v>5</v>
      </c>
      <c r="O63" s="79">
        <f t="shared" ref="O63:O66" si="15">Q63</f>
        <v>298</v>
      </c>
      <c r="P63" s="79">
        <f>H63*'Tab 6.Paisu tüüpmaht'!$D$4+I63*'Tab 6.Paisu tüüpmaht'!$D$5</f>
        <v>0</v>
      </c>
      <c r="Q63" s="79">
        <f t="shared" si="12"/>
        <v>298</v>
      </c>
      <c r="R63" s="164" t="s">
        <v>301</v>
      </c>
      <c r="S63" s="80"/>
    </row>
    <row r="64" spans="1:20" x14ac:dyDescent="0.25">
      <c r="A64" s="157">
        <v>58</v>
      </c>
      <c r="B64" s="64">
        <f>'Tab 1.Kraavide param.'!A77</f>
        <v>175</v>
      </c>
      <c r="C64" s="73">
        <f>'Tab 1.Kraavide param.'!B77</f>
        <v>404</v>
      </c>
      <c r="D64" s="73">
        <v>250</v>
      </c>
      <c r="E64" s="73">
        <v>154</v>
      </c>
      <c r="F64" s="117">
        <f>'Tab 1.Kraavide param.'!C77</f>
        <v>1.1000000000000001</v>
      </c>
      <c r="G64" s="117">
        <f>'Tab 1.Kraavide param.'!D77</f>
        <v>3.5</v>
      </c>
      <c r="H64" s="73"/>
      <c r="I64" s="73"/>
      <c r="J64" s="73">
        <f t="shared" si="13"/>
        <v>0</v>
      </c>
      <c r="K64" s="73">
        <f>'Tab 2.Kraavivalli param.'!B78</f>
        <v>0</v>
      </c>
      <c r="L64" s="73">
        <v>154</v>
      </c>
      <c r="M64" s="117">
        <f>'Tab 2.Kraavivalli param.'!D78</f>
        <v>0.3</v>
      </c>
      <c r="N64" s="117">
        <f>'Tab 2.Kraavivalli param.'!E78</f>
        <v>5</v>
      </c>
      <c r="O64" s="79">
        <f t="shared" si="15"/>
        <v>230.99999999999997</v>
      </c>
      <c r="P64" s="79">
        <f>H64*'Tab 6.Paisu tüüpmaht'!$D$4+I64*'Tab 6.Paisu tüüpmaht'!$D$5</f>
        <v>0</v>
      </c>
      <c r="Q64" s="79">
        <f t="shared" si="12"/>
        <v>230.99999999999997</v>
      </c>
      <c r="R64" s="164" t="s">
        <v>301</v>
      </c>
      <c r="S64" s="80"/>
    </row>
    <row r="65" spans="1:19" x14ac:dyDescent="0.25">
      <c r="A65" s="157">
        <v>59</v>
      </c>
      <c r="B65" s="64">
        <f>'Tab 1.Kraavide param.'!A78</f>
        <v>176</v>
      </c>
      <c r="C65" s="73">
        <f>'Tab 1.Kraavide param.'!B78</f>
        <v>389</v>
      </c>
      <c r="D65" s="73">
        <v>115</v>
      </c>
      <c r="E65" s="73">
        <v>274</v>
      </c>
      <c r="F65" s="117">
        <f>'Tab 1.Kraavide param.'!C78</f>
        <v>1.1000000000000001</v>
      </c>
      <c r="G65" s="117">
        <f>'Tab 1.Kraavide param.'!D78</f>
        <v>3.5</v>
      </c>
      <c r="H65" s="73"/>
      <c r="I65" s="73"/>
      <c r="J65" s="73">
        <f t="shared" si="13"/>
        <v>0</v>
      </c>
      <c r="K65" s="73">
        <f>'Tab 2.Kraavivalli param.'!B79</f>
        <v>0</v>
      </c>
      <c r="L65" s="73">
        <v>272</v>
      </c>
      <c r="M65" s="117">
        <f>'Tab 2.Kraavivalli param.'!D79</f>
        <v>0.3</v>
      </c>
      <c r="N65" s="117">
        <f>'Tab 2.Kraavivalli param.'!E79</f>
        <v>5</v>
      </c>
      <c r="O65" s="79">
        <f t="shared" si="15"/>
        <v>408</v>
      </c>
      <c r="P65" s="79">
        <f>H65*'Tab 6.Paisu tüüpmaht'!$D$4+I65*'Tab 6.Paisu tüüpmaht'!$D$5</f>
        <v>0</v>
      </c>
      <c r="Q65" s="79">
        <f t="shared" si="12"/>
        <v>408</v>
      </c>
      <c r="R65" s="164" t="s">
        <v>301</v>
      </c>
      <c r="S65" s="80"/>
    </row>
    <row r="66" spans="1:19" x14ac:dyDescent="0.25">
      <c r="A66" s="157">
        <v>60</v>
      </c>
      <c r="B66" s="64">
        <f>'Tab 1.Kraavide param.'!A79</f>
        <v>177</v>
      </c>
      <c r="C66" s="73">
        <f>'Tab 1.Kraavide param.'!B79</f>
        <v>394</v>
      </c>
      <c r="D66" s="73">
        <v>157</v>
      </c>
      <c r="E66" s="73">
        <v>237</v>
      </c>
      <c r="F66" s="117">
        <f>'Tab 1.Kraavide param.'!C79</f>
        <v>1.2</v>
      </c>
      <c r="G66" s="117">
        <f>'Tab 1.Kraavide param.'!D79</f>
        <v>4.5</v>
      </c>
      <c r="H66" s="73"/>
      <c r="I66" s="73"/>
      <c r="J66" s="73">
        <f t="shared" si="13"/>
        <v>0</v>
      </c>
      <c r="K66" s="73">
        <f>'Tab 2.Kraavivalli param.'!B80</f>
        <v>0</v>
      </c>
      <c r="L66" s="73">
        <v>238</v>
      </c>
      <c r="M66" s="117">
        <f>'Tab 2.Kraavivalli param.'!D80</f>
        <v>0.5</v>
      </c>
      <c r="N66" s="117">
        <f>'Tab 2.Kraavivalli param.'!E80</f>
        <v>5</v>
      </c>
      <c r="O66" s="79">
        <f t="shared" si="15"/>
        <v>595</v>
      </c>
      <c r="P66" s="79"/>
      <c r="Q66" s="79">
        <f t="shared" si="12"/>
        <v>595</v>
      </c>
      <c r="R66" s="164" t="s">
        <v>301</v>
      </c>
      <c r="S66" s="80"/>
    </row>
    <row r="67" spans="1:19" x14ac:dyDescent="0.25">
      <c r="A67" s="157">
        <v>61</v>
      </c>
      <c r="B67" s="64">
        <f>'Tab 1.Kraavide param.'!A82</f>
        <v>180</v>
      </c>
      <c r="C67" s="73">
        <f>'Tab 1.Kraavide param.'!B82</f>
        <v>598</v>
      </c>
      <c r="D67" s="73"/>
      <c r="E67" s="73">
        <f>C67</f>
        <v>598</v>
      </c>
      <c r="F67" s="117">
        <f>'Tab 1.Kraavide param.'!C82</f>
        <v>1.4</v>
      </c>
      <c r="G67" s="117">
        <f>'Tab 1.Kraavide param.'!D82</f>
        <v>4</v>
      </c>
      <c r="H67" s="73"/>
      <c r="I67" s="73">
        <v>2</v>
      </c>
      <c r="J67" s="73">
        <f t="shared" si="13"/>
        <v>2</v>
      </c>
      <c r="K67" s="73">
        <f>'Tab 2.Kraavivalli param.'!B83</f>
        <v>0</v>
      </c>
      <c r="L67" s="73">
        <f>'Tab 2.Kraavivalli param.'!C83</f>
        <v>314</v>
      </c>
      <c r="M67" s="117">
        <f>'Tab 2.Kraavivalli param.'!D83</f>
        <v>0.3</v>
      </c>
      <c r="N67" s="117">
        <f>'Tab 2.Kraavivalli param.'!E83</f>
        <v>5.8</v>
      </c>
      <c r="O67" s="79">
        <f>Q67</f>
        <v>546.36</v>
      </c>
      <c r="P67" s="79">
        <f>H67*'Tab 6.Paisu tüüpmaht'!$D$4+I67*'Tab 6.Paisu tüüpmaht'!$D$5</f>
        <v>132</v>
      </c>
      <c r="Q67" s="79">
        <f t="shared" si="12"/>
        <v>546.36</v>
      </c>
      <c r="R67" s="164" t="s">
        <v>303</v>
      </c>
    </row>
    <row r="68" spans="1:19" x14ac:dyDescent="0.25">
      <c r="A68" s="157">
        <v>62</v>
      </c>
      <c r="B68" s="64">
        <f>'Tab 1.Kraavide param.'!A83</f>
        <v>181</v>
      </c>
      <c r="C68" s="73">
        <f>'Tab 1.Kraavide param.'!B83</f>
        <v>231</v>
      </c>
      <c r="D68" s="73"/>
      <c r="E68" s="73">
        <f>C68</f>
        <v>231</v>
      </c>
      <c r="F68" s="117">
        <f>'Tab 1.Kraavide param.'!C83</f>
        <v>1.3</v>
      </c>
      <c r="G68" s="117">
        <f>'Tab 1.Kraavide param.'!D83</f>
        <v>3.5</v>
      </c>
      <c r="H68" s="73"/>
      <c r="I68" s="73">
        <v>3</v>
      </c>
      <c r="J68" s="73">
        <f t="shared" si="13"/>
        <v>3</v>
      </c>
      <c r="K68" s="73">
        <v>163</v>
      </c>
      <c r="L68" s="73">
        <f>'Tab 2.Kraavivalli param.'!C84</f>
        <v>0</v>
      </c>
      <c r="M68" s="117">
        <f>'Tab 2.Kraavivalli param.'!D84</f>
        <v>0.2</v>
      </c>
      <c r="N68" s="117">
        <f>'Tab 2.Kraavivalli param.'!E84</f>
        <v>6</v>
      </c>
      <c r="O68" s="79"/>
      <c r="P68" s="79">
        <f>H68*'Tab 6.Paisu tüüpmaht'!$D$4+I68*'Tab 6.Paisu tüüpmaht'!$D$5</f>
        <v>198</v>
      </c>
      <c r="Q68" s="79">
        <f t="shared" si="12"/>
        <v>195.60000000000002</v>
      </c>
      <c r="R68" s="164" t="s">
        <v>302</v>
      </c>
    </row>
    <row r="69" spans="1:19" x14ac:dyDescent="0.25">
      <c r="A69" s="157">
        <v>63</v>
      </c>
      <c r="B69" s="64">
        <f>'Tab 1.Kraavide param.'!A84</f>
        <v>182</v>
      </c>
      <c r="C69" s="73">
        <f>'Tab 1.Kraavide param.'!B84</f>
        <v>608</v>
      </c>
      <c r="D69" s="73">
        <v>314</v>
      </c>
      <c r="E69" s="73">
        <v>294</v>
      </c>
      <c r="F69" s="117">
        <f>'Tab 1.Kraavide param.'!C84</f>
        <v>1.3</v>
      </c>
      <c r="G69" s="117">
        <f>'Tab 1.Kraavide param.'!D84</f>
        <v>4</v>
      </c>
      <c r="H69" s="73"/>
      <c r="I69" s="73"/>
      <c r="J69" s="73">
        <f t="shared" si="13"/>
        <v>0</v>
      </c>
      <c r="K69" s="73">
        <f>'Tab 2.Kraavivalli param.'!B85</f>
        <v>0</v>
      </c>
      <c r="L69" s="73">
        <v>293</v>
      </c>
      <c r="M69" s="117">
        <f>'Tab 2.Kraavivalli param.'!D85</f>
        <v>0.4</v>
      </c>
      <c r="N69" s="117">
        <f>'Tab 2.Kraavivalli param.'!E85</f>
        <v>5</v>
      </c>
      <c r="O69" s="79">
        <f>Q69</f>
        <v>586</v>
      </c>
      <c r="P69" s="79">
        <f>H69*'Tab 6.Paisu tüüpmaht'!$D$4+I69*'Tab 6.Paisu tüüpmaht'!$D$5</f>
        <v>0</v>
      </c>
      <c r="Q69" s="79">
        <f t="shared" si="12"/>
        <v>586</v>
      </c>
      <c r="R69" s="164" t="s">
        <v>301</v>
      </c>
      <c r="S69" s="80"/>
    </row>
    <row r="70" spans="1:19" x14ac:dyDescent="0.25">
      <c r="A70" s="157">
        <v>64</v>
      </c>
      <c r="B70" s="64">
        <f>'Tab 1.Kraavide param.'!A85</f>
        <v>183</v>
      </c>
      <c r="C70" s="73">
        <f>'Tab 1.Kraavide param.'!B85</f>
        <v>93</v>
      </c>
      <c r="D70" s="73"/>
      <c r="E70" s="73">
        <f>C70</f>
        <v>93</v>
      </c>
      <c r="F70" s="117">
        <f>'Tab 1.Kraavide param.'!C85</f>
        <v>1</v>
      </c>
      <c r="G70" s="117">
        <f>'Tab 1.Kraavide param.'!D85</f>
        <v>3</v>
      </c>
      <c r="H70" s="73"/>
      <c r="I70" s="73"/>
      <c r="J70" s="73">
        <f t="shared" si="13"/>
        <v>0</v>
      </c>
      <c r="K70" s="73">
        <f>'Tab 2.Kraavivalli param.'!B86</f>
        <v>90</v>
      </c>
      <c r="L70" s="73">
        <f>'Tab 2.Kraavivalli param.'!C86</f>
        <v>0</v>
      </c>
      <c r="M70" s="117">
        <f>'Tab 2.Kraavivalli param.'!D86</f>
        <v>0.4</v>
      </c>
      <c r="N70" s="117">
        <f>'Tab 2.Kraavivalli param.'!E86</f>
        <v>5.5</v>
      </c>
      <c r="O70" s="79">
        <f t="shared" si="14"/>
        <v>139.5</v>
      </c>
      <c r="P70" s="79">
        <f>H70*'Tab 6.Paisu tüüpmaht'!$D$4+I70*'Tab 6.Paisu tüüpmaht'!$D$5</f>
        <v>0</v>
      </c>
      <c r="Q70" s="79">
        <f t="shared" si="12"/>
        <v>198</v>
      </c>
      <c r="R70" s="163">
        <f>'Tab 1.Kraavide param.'!F85</f>
        <v>0</v>
      </c>
    </row>
    <row r="71" spans="1:19" x14ac:dyDescent="0.25">
      <c r="A71" s="157">
        <v>65</v>
      </c>
      <c r="B71" s="64">
        <f>'Tab 1.Kraavide param.'!A86</f>
        <v>184</v>
      </c>
      <c r="C71" s="73">
        <f>'Tab 1.Kraavide param.'!B86</f>
        <v>365</v>
      </c>
      <c r="D71" s="73">
        <v>260</v>
      </c>
      <c r="E71" s="73">
        <v>105</v>
      </c>
      <c r="F71" s="117">
        <f>'Tab 1.Kraavide param.'!C86</f>
        <v>1.2</v>
      </c>
      <c r="G71" s="117">
        <f>'Tab 1.Kraavide param.'!D86</f>
        <v>4</v>
      </c>
      <c r="H71" s="73"/>
      <c r="I71" s="73"/>
      <c r="J71" s="73">
        <f t="shared" si="13"/>
        <v>0</v>
      </c>
      <c r="K71" s="73">
        <f>'Tab 2.Kraavivalli param.'!B87</f>
        <v>0</v>
      </c>
      <c r="L71" s="73">
        <v>107</v>
      </c>
      <c r="M71" s="117">
        <f>'Tab 2.Kraavivalli param.'!D87</f>
        <v>0.4</v>
      </c>
      <c r="N71" s="117">
        <f>'Tab 2.Kraavivalli param.'!E87</f>
        <v>6.8</v>
      </c>
      <c r="O71" s="79">
        <f t="shared" si="14"/>
        <v>252</v>
      </c>
      <c r="P71" s="79">
        <f>H71*'Tab 6.Paisu tüüpmaht'!$D$4+I71*'Tab 6.Paisu tüüpmaht'!$D$5</f>
        <v>0</v>
      </c>
      <c r="Q71" s="79">
        <f t="shared" si="12"/>
        <v>291.04000000000002</v>
      </c>
      <c r="R71" s="163">
        <f>'Tab 1.Kraavide param.'!F86</f>
        <v>0</v>
      </c>
    </row>
    <row r="72" spans="1:19" ht="22.5" x14ac:dyDescent="0.25">
      <c r="A72" s="157">
        <v>66</v>
      </c>
      <c r="B72" s="64">
        <f>'Tab 1.Kraavide param.'!A87</f>
        <v>185</v>
      </c>
      <c r="C72" s="73">
        <f>'Tab 1.Kraavide param.'!B87</f>
        <v>612</v>
      </c>
      <c r="D72" s="73"/>
      <c r="E72" s="73">
        <f>C72</f>
        <v>612</v>
      </c>
      <c r="F72" s="117">
        <f>'Tab 1.Kraavide param.'!C87</f>
        <v>1.5</v>
      </c>
      <c r="G72" s="117">
        <f>'Tab 1.Kraavide param.'!D87</f>
        <v>4</v>
      </c>
      <c r="H72" s="73"/>
      <c r="I72" s="73">
        <v>4</v>
      </c>
      <c r="J72" s="73">
        <f t="shared" si="13"/>
        <v>4</v>
      </c>
      <c r="K72" s="73">
        <f>'Tab 2.Kraavivalli param.'!B88</f>
        <v>0</v>
      </c>
      <c r="L72" s="73">
        <f>'Tab 2.Kraavivalli param.'!C88</f>
        <v>610</v>
      </c>
      <c r="M72" s="117">
        <f>'Tab 2.Kraavivalli param.'!D88</f>
        <v>0.4</v>
      </c>
      <c r="N72" s="117">
        <f>'Tab 2.Kraavivalli param.'!E88</f>
        <v>5.3</v>
      </c>
      <c r="O72" s="79">
        <f>Q72</f>
        <v>1293.2</v>
      </c>
      <c r="P72" s="79">
        <f>H72*'Tab 6.Paisu tüüpmaht'!$D$4+I72*'Tab 6.Paisu tüüpmaht'!$D$5</f>
        <v>264</v>
      </c>
      <c r="Q72" s="79">
        <f t="shared" si="12"/>
        <v>1293.2</v>
      </c>
      <c r="R72" s="165" t="s">
        <v>306</v>
      </c>
    </row>
    <row r="73" spans="1:19" x14ac:dyDescent="0.25">
      <c r="A73" s="157">
        <v>67</v>
      </c>
      <c r="B73" s="64">
        <f>'Tab 1.Kraavide param.'!A88</f>
        <v>186</v>
      </c>
      <c r="C73" s="73">
        <f>'Tab 1.Kraavide param.'!B88</f>
        <v>373</v>
      </c>
      <c r="D73" s="73"/>
      <c r="E73" s="73">
        <f>C73</f>
        <v>373</v>
      </c>
      <c r="F73" s="117">
        <f>'Tab 1.Kraavide param.'!C88</f>
        <v>1.3</v>
      </c>
      <c r="G73" s="117">
        <f>'Tab 1.Kraavide param.'!D88</f>
        <v>3.5</v>
      </c>
      <c r="H73" s="73"/>
      <c r="I73" s="73"/>
      <c r="J73" s="73">
        <f t="shared" si="13"/>
        <v>0</v>
      </c>
      <c r="K73" s="73">
        <f>'Tab 2.Kraavivalli param.'!B89</f>
        <v>367</v>
      </c>
      <c r="L73" s="73">
        <f>'Tab 2.Kraavivalli param.'!C89</f>
        <v>0</v>
      </c>
      <c r="M73" s="117">
        <f>'Tab 2.Kraavivalli param.'!D89</f>
        <v>0.42099999999999999</v>
      </c>
      <c r="N73" s="117">
        <f>'Tab 2.Kraavivalli param.'!E89</f>
        <v>5.5</v>
      </c>
      <c r="O73" s="79">
        <f t="shared" si="14"/>
        <v>848.57499999999993</v>
      </c>
      <c r="P73" s="79">
        <f>H73*'Tab 6.Paisu tüüpmaht'!$D$4+I73*'Tab 6.Paisu tüüpmaht'!$D$5</f>
        <v>0</v>
      </c>
      <c r="Q73" s="79">
        <f t="shared" si="12"/>
        <v>849.7885</v>
      </c>
      <c r="R73" s="163">
        <f>'Tab 1.Kraavide param.'!F88</f>
        <v>0</v>
      </c>
    </row>
    <row r="74" spans="1:19" x14ac:dyDescent="0.25">
      <c r="A74" s="157">
        <v>68</v>
      </c>
      <c r="B74" s="64">
        <f>'Tab 1.Kraavide param.'!A89</f>
        <v>187</v>
      </c>
      <c r="C74" s="73">
        <f>'Tab 1.Kraavide param.'!B89</f>
        <v>489</v>
      </c>
      <c r="D74" s="73"/>
      <c r="E74" s="73">
        <f>C74</f>
        <v>489</v>
      </c>
      <c r="F74" s="117">
        <f>'Tab 1.Kraavide param.'!C89</f>
        <v>1.5</v>
      </c>
      <c r="G74" s="117">
        <f>'Tab 1.Kraavide param.'!D89</f>
        <v>3.5</v>
      </c>
      <c r="H74" s="73"/>
      <c r="I74" s="73"/>
      <c r="J74" s="73">
        <f t="shared" si="13"/>
        <v>0</v>
      </c>
      <c r="K74" s="73">
        <f>'Tab 2.Kraavivalli param.'!B90</f>
        <v>0</v>
      </c>
      <c r="L74" s="73">
        <f>'Tab 2.Kraavivalli param.'!C90</f>
        <v>478</v>
      </c>
      <c r="M74" s="117">
        <f>'Tab 2.Kraavivalli param.'!D90</f>
        <v>0.6</v>
      </c>
      <c r="N74" s="117">
        <f>'Tab 2.Kraavivalli param.'!E90</f>
        <v>5.5</v>
      </c>
      <c r="O74" s="79">
        <f t="shared" si="14"/>
        <v>1283.625</v>
      </c>
      <c r="P74" s="79">
        <f>H74*'Tab 6.Paisu tüüpmaht'!$D$4+I74*'Tab 6.Paisu tüüpmaht'!$D$5</f>
        <v>0</v>
      </c>
      <c r="Q74" s="79">
        <f t="shared" si="12"/>
        <v>1577.4</v>
      </c>
      <c r="R74" s="163">
        <f>'Tab 1.Kraavide param.'!F89</f>
        <v>0</v>
      </c>
    </row>
    <row r="75" spans="1:19" x14ac:dyDescent="0.25">
      <c r="A75" s="157">
        <v>69</v>
      </c>
      <c r="B75" s="64">
        <f>'Tab 1.Kraavide param.'!A90</f>
        <v>188</v>
      </c>
      <c r="C75" s="73">
        <f>'Tab 1.Kraavide param.'!B90</f>
        <v>419</v>
      </c>
      <c r="D75" s="73">
        <v>156</v>
      </c>
      <c r="E75" s="73">
        <v>263</v>
      </c>
      <c r="F75" s="117">
        <f>'Tab 1.Kraavide param.'!C90</f>
        <v>1.2</v>
      </c>
      <c r="G75" s="117">
        <f>'Tab 1.Kraavide param.'!D90</f>
        <v>3</v>
      </c>
      <c r="H75" s="73"/>
      <c r="I75" s="73"/>
      <c r="J75" s="73">
        <f t="shared" si="13"/>
        <v>0</v>
      </c>
      <c r="K75" s="73">
        <f>'Tab 2.Kraavivalli param.'!B91</f>
        <v>0</v>
      </c>
      <c r="L75" s="73">
        <v>264</v>
      </c>
      <c r="M75" s="117">
        <f>'Tab 2.Kraavivalli param.'!D91</f>
        <v>0.5</v>
      </c>
      <c r="N75" s="117">
        <f>'Tab 2.Kraavivalli param.'!E91</f>
        <v>5</v>
      </c>
      <c r="O75" s="79">
        <f t="shared" si="14"/>
        <v>473.4</v>
      </c>
      <c r="P75" s="79">
        <f>H75*'Tab 6.Paisu tüüpmaht'!$D$4+I75*'Tab 6.Paisu tüüpmaht'!$D$5</f>
        <v>0</v>
      </c>
      <c r="Q75" s="79">
        <f t="shared" si="12"/>
        <v>660</v>
      </c>
      <c r="R75" s="163">
        <f>'Tab 1.Kraavide param.'!F90</f>
        <v>0</v>
      </c>
    </row>
    <row r="76" spans="1:19" x14ac:dyDescent="0.25">
      <c r="A76" s="157">
        <v>70</v>
      </c>
      <c r="B76" s="64">
        <f>'Tab 1.Kraavide param.'!A91</f>
        <v>189</v>
      </c>
      <c r="C76" s="73">
        <f>'Tab 1.Kraavide param.'!B91</f>
        <v>352</v>
      </c>
      <c r="D76" s="73">
        <v>136</v>
      </c>
      <c r="E76" s="73">
        <v>216</v>
      </c>
      <c r="F76" s="117">
        <f>'Tab 1.Kraavide param.'!C91</f>
        <v>1.2</v>
      </c>
      <c r="G76" s="117">
        <f>'Tab 1.Kraavide param.'!D91</f>
        <v>4</v>
      </c>
      <c r="H76" s="73"/>
      <c r="I76" s="73"/>
      <c r="J76" s="73">
        <f t="shared" si="13"/>
        <v>0</v>
      </c>
      <c r="K76" s="73">
        <f>'Tab 2.Kraavivalli param.'!B92</f>
        <v>0</v>
      </c>
      <c r="L76" s="73">
        <v>215</v>
      </c>
      <c r="M76" s="117">
        <f>'Tab 2.Kraavivalli param.'!D92</f>
        <v>0.5</v>
      </c>
      <c r="N76" s="117">
        <f>'Tab 2.Kraavivalli param.'!E92</f>
        <v>5.5</v>
      </c>
      <c r="O76" s="79">
        <f t="shared" si="14"/>
        <v>518.4</v>
      </c>
      <c r="P76" s="79">
        <f>H76*'Tab 6.Paisu tüüpmaht'!$D$4+I76*'Tab 6.Paisu tüüpmaht'!$D$5</f>
        <v>0</v>
      </c>
      <c r="Q76" s="79">
        <f t="shared" si="12"/>
        <v>591.25</v>
      </c>
      <c r="R76" s="163">
        <f>'Tab 1.Kraavide param.'!F91</f>
        <v>0</v>
      </c>
    </row>
    <row r="77" spans="1:19" x14ac:dyDescent="0.25">
      <c r="A77" s="157">
        <v>71</v>
      </c>
      <c r="B77" s="64">
        <f>'Tab 1.Kraavide param.'!A95</f>
        <v>191</v>
      </c>
      <c r="C77" s="73">
        <f>'Tab 1.Kraavide param.'!B95</f>
        <v>822</v>
      </c>
      <c r="D77" s="73"/>
      <c r="E77" s="73">
        <f t="shared" ref="E77:E99" si="16">C77</f>
        <v>822</v>
      </c>
      <c r="F77" s="117">
        <f>'Tab 1.Kraavide param.'!C95</f>
        <v>1.2</v>
      </c>
      <c r="G77" s="117">
        <f>'Tab 1.Kraavide param.'!D95</f>
        <v>4.3</v>
      </c>
      <c r="H77" s="73"/>
      <c r="I77" s="73"/>
      <c r="J77" s="73">
        <f t="shared" si="13"/>
        <v>0</v>
      </c>
      <c r="K77" s="73">
        <f>'Tab 2.Kraavivalli param.'!B96</f>
        <v>0</v>
      </c>
      <c r="L77" s="73">
        <f>'Tab 2.Kraavivalli param.'!C96</f>
        <v>802</v>
      </c>
      <c r="M77" s="117">
        <f>'Tab 2.Kraavivalli param.'!D96</f>
        <v>0.6</v>
      </c>
      <c r="N77" s="117">
        <f>'Tab 2.Kraavivalli param.'!E96</f>
        <v>5.3</v>
      </c>
      <c r="O77" s="79">
        <f t="shared" si="14"/>
        <v>2120.7599999999998</v>
      </c>
      <c r="P77" s="79">
        <f>H77*'Tab 6.Paisu tüüpmaht'!$D$4+I77*'Tab 6.Paisu tüüpmaht'!$D$5</f>
        <v>0</v>
      </c>
      <c r="Q77" s="79">
        <f t="shared" si="12"/>
        <v>2550.3599999999997</v>
      </c>
      <c r="R77" s="163">
        <f>'Tab 1.Kraavide param.'!F95</f>
        <v>0</v>
      </c>
    </row>
    <row r="78" spans="1:19" x14ac:dyDescent="0.25">
      <c r="A78" s="157">
        <v>72</v>
      </c>
      <c r="B78" s="64">
        <f>'Tab 1.Kraavide param.'!A96</f>
        <v>192</v>
      </c>
      <c r="C78" s="73">
        <f>'Tab 1.Kraavide param.'!B96</f>
        <v>463</v>
      </c>
      <c r="D78" s="73"/>
      <c r="E78" s="73">
        <f t="shared" si="16"/>
        <v>463</v>
      </c>
      <c r="F78" s="117">
        <f>'Tab 1.Kraavide param.'!C96</f>
        <v>1.3</v>
      </c>
      <c r="G78" s="117">
        <f>'Tab 1.Kraavide param.'!D96</f>
        <v>4.5</v>
      </c>
      <c r="H78" s="73"/>
      <c r="I78" s="73"/>
      <c r="J78" s="73">
        <f t="shared" si="13"/>
        <v>0</v>
      </c>
      <c r="K78" s="73">
        <f>'Tab 2.Kraavivalli param.'!B97</f>
        <v>0</v>
      </c>
      <c r="L78" s="73">
        <f>'Tab 2.Kraavivalli param.'!C97</f>
        <v>455</v>
      </c>
      <c r="M78" s="117">
        <f>'Tab 2.Kraavivalli param.'!D97</f>
        <v>0.6</v>
      </c>
      <c r="N78" s="117">
        <f>'Tab 2.Kraavivalli param.'!E97</f>
        <v>5</v>
      </c>
      <c r="O78" s="79">
        <f t="shared" si="14"/>
        <v>1354.2750000000001</v>
      </c>
      <c r="P78" s="79">
        <f>H78*'Tab 6.Paisu tüüpmaht'!$D$4+I78*'Tab 6.Paisu tüüpmaht'!$D$5</f>
        <v>0</v>
      </c>
      <c r="Q78" s="79">
        <f t="shared" si="12"/>
        <v>1365</v>
      </c>
      <c r="R78" s="163">
        <f>'Tab 1.Kraavide param.'!F96</f>
        <v>0</v>
      </c>
    </row>
    <row r="79" spans="1:19" x14ac:dyDescent="0.25">
      <c r="A79" s="157">
        <v>73</v>
      </c>
      <c r="B79" s="64">
        <f>'Tab 1.Kraavide param.'!A97</f>
        <v>193</v>
      </c>
      <c r="C79" s="73">
        <f>'Tab 1.Kraavide param.'!B97</f>
        <v>433</v>
      </c>
      <c r="D79" s="73"/>
      <c r="E79" s="73">
        <f t="shared" si="16"/>
        <v>433</v>
      </c>
      <c r="F79" s="117">
        <f>'Tab 1.Kraavide param.'!C97</f>
        <v>1.4</v>
      </c>
      <c r="G79" s="117">
        <f>'Tab 1.Kraavide param.'!D97</f>
        <v>4.5</v>
      </c>
      <c r="H79" s="73"/>
      <c r="I79" s="73"/>
      <c r="J79" s="73">
        <f t="shared" si="13"/>
        <v>0</v>
      </c>
      <c r="K79" s="73">
        <f>'Tab 2.Kraavivalli param.'!B98</f>
        <v>434</v>
      </c>
      <c r="L79" s="73">
        <f>'Tab 2.Kraavivalli param.'!C98</f>
        <v>0</v>
      </c>
      <c r="M79" s="117">
        <f>'Tab 2.Kraavivalli param.'!D98</f>
        <v>0.5</v>
      </c>
      <c r="N79" s="117">
        <f>'Tab 2.Kraavivalli param.'!E98</f>
        <v>5.3</v>
      </c>
      <c r="O79" s="79">
        <f>Q79</f>
        <v>1150.0999999999999</v>
      </c>
      <c r="P79" s="79">
        <f>H79*'Tab 6.Paisu tüüpmaht'!$D$4+I79*'Tab 6.Paisu tüüpmaht'!$D$5</f>
        <v>0</v>
      </c>
      <c r="Q79" s="79">
        <f t="shared" si="12"/>
        <v>1150.0999999999999</v>
      </c>
      <c r="R79" s="164" t="s">
        <v>301</v>
      </c>
    </row>
    <row r="80" spans="1:19" x14ac:dyDescent="0.25">
      <c r="A80" s="157">
        <v>74</v>
      </c>
      <c r="B80" s="64">
        <f>'Tab 1.Kraavide param.'!A98</f>
        <v>194</v>
      </c>
      <c r="C80" s="73">
        <f>'Tab 1.Kraavide param.'!B98</f>
        <v>433</v>
      </c>
      <c r="D80" s="73"/>
      <c r="E80" s="73">
        <f t="shared" si="16"/>
        <v>433</v>
      </c>
      <c r="F80" s="117">
        <f>'Tab 1.Kraavide param.'!C98</f>
        <v>1.3</v>
      </c>
      <c r="G80" s="117">
        <f>'Tab 1.Kraavide param.'!D98</f>
        <v>4</v>
      </c>
      <c r="H80" s="73"/>
      <c r="I80" s="73"/>
      <c r="J80" s="73">
        <f t="shared" si="13"/>
        <v>0</v>
      </c>
      <c r="K80" s="73">
        <f>'Tab 2.Kraavivalli param.'!B99</f>
        <v>433</v>
      </c>
      <c r="L80" s="73">
        <f>'Tab 2.Kraavivalli param.'!C99</f>
        <v>0</v>
      </c>
      <c r="M80" s="117">
        <f>'Tab 2.Kraavivalli param.'!D99</f>
        <v>0.5</v>
      </c>
      <c r="N80" s="117">
        <f>'Tab 2.Kraavivalli param.'!E99</f>
        <v>5.8</v>
      </c>
      <c r="O80" s="79">
        <f t="shared" si="14"/>
        <v>1125.8</v>
      </c>
      <c r="P80" s="79">
        <f>H80*'Tab 6.Paisu tüüpmaht'!$D$4+I80*'Tab 6.Paisu tüüpmaht'!$D$5</f>
        <v>0</v>
      </c>
      <c r="Q80" s="79">
        <f t="shared" si="12"/>
        <v>1255.7</v>
      </c>
      <c r="R80" s="163">
        <f>'Tab 1.Kraavide param.'!F98</f>
        <v>0</v>
      </c>
    </row>
    <row r="81" spans="1:18" x14ac:dyDescent="0.25">
      <c r="A81" s="157">
        <v>75</v>
      </c>
      <c r="B81" s="64">
        <f>'Tab 1.Kraavide param.'!A100</f>
        <v>196</v>
      </c>
      <c r="C81" s="73">
        <f>'Tab 1.Kraavide param.'!B100</f>
        <v>671</v>
      </c>
      <c r="D81" s="73"/>
      <c r="E81" s="73">
        <f t="shared" si="16"/>
        <v>671</v>
      </c>
      <c r="F81" s="117">
        <f>'Tab 1.Kraavide param.'!C100</f>
        <v>1.4</v>
      </c>
      <c r="G81" s="117">
        <f>'Tab 1.Kraavide param.'!D100</f>
        <v>4</v>
      </c>
      <c r="H81" s="73"/>
      <c r="I81" s="73"/>
      <c r="J81" s="73">
        <f t="shared" si="13"/>
        <v>0</v>
      </c>
      <c r="K81" s="73">
        <f>'Tab 2.Kraavivalli param.'!B101</f>
        <v>0</v>
      </c>
      <c r="L81" s="73">
        <f>'Tab 2.Kraavivalli param.'!C101</f>
        <v>663</v>
      </c>
      <c r="M81" s="117">
        <f>'Tab 2.Kraavivalli param.'!D101</f>
        <v>0.5</v>
      </c>
      <c r="N81" s="117">
        <f>'Tab 2.Kraavivalli param.'!E101</f>
        <v>6</v>
      </c>
      <c r="O81" s="79">
        <f t="shared" si="14"/>
        <v>1878.8</v>
      </c>
      <c r="P81" s="79">
        <f>H81*'Tab 6.Paisu tüüpmaht'!$D$4+I81*'Tab 6.Paisu tüüpmaht'!$D$5</f>
        <v>0</v>
      </c>
      <c r="Q81" s="79">
        <f t="shared" si="12"/>
        <v>1989</v>
      </c>
      <c r="R81" s="163">
        <f>'Tab 1.Kraavide param.'!F100</f>
        <v>0</v>
      </c>
    </row>
    <row r="82" spans="1:18" x14ac:dyDescent="0.25">
      <c r="A82" s="157">
        <v>76</v>
      </c>
      <c r="B82" s="64">
        <f>'Tab 1.Kraavide param.'!A101</f>
        <v>197</v>
      </c>
      <c r="C82" s="73">
        <f>'Tab 1.Kraavide param.'!B101</f>
        <v>348</v>
      </c>
      <c r="D82" s="73"/>
      <c r="E82" s="73">
        <f t="shared" si="16"/>
        <v>348</v>
      </c>
      <c r="F82" s="117">
        <f>'Tab 1.Kraavide param.'!C101</f>
        <v>0.8</v>
      </c>
      <c r="G82" s="117">
        <f>'Tab 1.Kraavide param.'!D101</f>
        <v>2.8</v>
      </c>
      <c r="H82" s="73"/>
      <c r="I82" s="73"/>
      <c r="J82" s="73">
        <f t="shared" si="13"/>
        <v>0</v>
      </c>
      <c r="K82" s="73">
        <f>'Tab 2.Kraavivalli param.'!B102</f>
        <v>0</v>
      </c>
      <c r="L82" s="73">
        <f>'Tab 2.Kraavivalli param.'!C102</f>
        <v>345</v>
      </c>
      <c r="M82" s="117">
        <f>'Tab 2.Kraavivalli param.'!D102</f>
        <v>0.4</v>
      </c>
      <c r="N82" s="117">
        <f>'Tab 2.Kraavivalli param.'!E102</f>
        <v>5</v>
      </c>
      <c r="O82" s="79">
        <f t="shared" si="14"/>
        <v>389.75999999999993</v>
      </c>
      <c r="P82" s="79">
        <f>H82*'Tab 6.Paisu tüüpmaht'!$D$4+I82*'Tab 6.Paisu tüüpmaht'!$D$5</f>
        <v>0</v>
      </c>
      <c r="Q82" s="79">
        <f t="shared" si="12"/>
        <v>690</v>
      </c>
      <c r="R82" s="163">
        <f>'Tab 1.Kraavide param.'!F101</f>
        <v>0</v>
      </c>
    </row>
    <row r="83" spans="1:18" x14ac:dyDescent="0.25">
      <c r="A83" s="157">
        <v>77</v>
      </c>
      <c r="B83" s="64">
        <f>'Tab 1.Kraavide param.'!A102</f>
        <v>198</v>
      </c>
      <c r="C83" s="73">
        <f>'Tab 1.Kraavide param.'!B102</f>
        <v>400</v>
      </c>
      <c r="D83" s="73"/>
      <c r="E83" s="73">
        <f t="shared" si="16"/>
        <v>400</v>
      </c>
      <c r="F83" s="117">
        <f>'Tab 1.Kraavide param.'!C102</f>
        <v>1</v>
      </c>
      <c r="G83" s="117">
        <f>'Tab 1.Kraavide param.'!D102</f>
        <v>4</v>
      </c>
      <c r="H83" s="73"/>
      <c r="I83" s="73"/>
      <c r="J83" s="73">
        <f t="shared" si="13"/>
        <v>0</v>
      </c>
      <c r="K83" s="73">
        <f>'Tab 2.Kraavivalli param.'!B103</f>
        <v>398</v>
      </c>
      <c r="L83" s="73">
        <f>'Tab 2.Kraavivalli param.'!C103</f>
        <v>0</v>
      </c>
      <c r="M83" s="117">
        <f>'Tab 2.Kraavivalli param.'!D103</f>
        <v>0.6</v>
      </c>
      <c r="N83" s="117">
        <f>'Tab 2.Kraavivalli param.'!E103</f>
        <v>4</v>
      </c>
      <c r="O83" s="79">
        <f t="shared" si="14"/>
        <v>800</v>
      </c>
      <c r="P83" s="79">
        <f>H83*'Tab 6.Paisu tüüpmaht'!$D$4+I83*'Tab 6.Paisu tüüpmaht'!$D$5</f>
        <v>0</v>
      </c>
      <c r="Q83" s="79">
        <f t="shared" si="12"/>
        <v>955.19999999999993</v>
      </c>
      <c r="R83" s="163">
        <f>'Tab 1.Kraavide param.'!F102</f>
        <v>0</v>
      </c>
    </row>
    <row r="84" spans="1:18" x14ac:dyDescent="0.25">
      <c r="A84" s="157">
        <v>78</v>
      </c>
      <c r="B84" s="64">
        <f>'Tab 1.Kraavide param.'!A104</f>
        <v>200</v>
      </c>
      <c r="C84" s="73">
        <f>'Tab 1.Kraavide param.'!B104</f>
        <v>454</v>
      </c>
      <c r="D84" s="73"/>
      <c r="E84" s="73">
        <f t="shared" si="16"/>
        <v>454</v>
      </c>
      <c r="F84" s="117">
        <f>'Tab 1.Kraavide param.'!C104</f>
        <v>1.2</v>
      </c>
      <c r="G84" s="117">
        <f>'Tab 1.Kraavide param.'!D104</f>
        <v>4</v>
      </c>
      <c r="H84" s="73"/>
      <c r="I84" s="73"/>
      <c r="J84" s="73">
        <f t="shared" si="13"/>
        <v>0</v>
      </c>
      <c r="K84" s="73">
        <f>'Tab 2.Kraavivalli param.'!B105</f>
        <v>449</v>
      </c>
      <c r="L84" s="73">
        <f>'Tab 2.Kraavivalli param.'!C105</f>
        <v>0</v>
      </c>
      <c r="M84" s="117">
        <f>'Tab 2.Kraavivalli param.'!D105</f>
        <v>0.5</v>
      </c>
      <c r="N84" s="117">
        <f>'Tab 2.Kraavivalli param.'!E105</f>
        <v>5.5</v>
      </c>
      <c r="O84" s="79">
        <f t="shared" si="14"/>
        <v>1089.5999999999999</v>
      </c>
      <c r="P84" s="79">
        <f>H84*'Tab 6.Paisu tüüpmaht'!$D$4+I84*'Tab 6.Paisu tüüpmaht'!$D$5</f>
        <v>0</v>
      </c>
      <c r="Q84" s="79">
        <f t="shared" si="12"/>
        <v>1234.75</v>
      </c>
      <c r="R84" s="163">
        <f>'Tab 1.Kraavide param.'!F104</f>
        <v>0</v>
      </c>
    </row>
    <row r="85" spans="1:18" x14ac:dyDescent="0.25">
      <c r="A85" s="157">
        <v>79</v>
      </c>
      <c r="B85" s="64">
        <f>'Tab 1.Kraavide param.'!A109</f>
        <v>205</v>
      </c>
      <c r="C85" s="73">
        <f>'Tab 1.Kraavide param.'!B109</f>
        <v>518</v>
      </c>
      <c r="D85" s="73"/>
      <c r="E85" s="73">
        <f t="shared" si="16"/>
        <v>518</v>
      </c>
      <c r="F85" s="117">
        <f>'Tab 1.Kraavide param.'!C109</f>
        <v>1.4</v>
      </c>
      <c r="G85" s="117">
        <f>'Tab 1.Kraavide param.'!D109</f>
        <v>4.2</v>
      </c>
      <c r="H85" s="73"/>
      <c r="I85" s="73"/>
      <c r="J85" s="73">
        <f t="shared" ref="J85:J101" si="17">SUM(H85:I85)</f>
        <v>0</v>
      </c>
      <c r="K85" s="73">
        <f>'Tab 2.Kraavivalli param.'!B110</f>
        <v>512</v>
      </c>
      <c r="L85" s="73">
        <f>'Tab 2.Kraavivalli param.'!C110</f>
        <v>0</v>
      </c>
      <c r="M85" s="117">
        <f>'Tab 2.Kraavivalli param.'!D110</f>
        <v>0.5</v>
      </c>
      <c r="N85" s="117">
        <f>'Tab 2.Kraavivalli param.'!E110</f>
        <v>5.3</v>
      </c>
      <c r="O85" s="79">
        <f>Q85</f>
        <v>1356.8</v>
      </c>
      <c r="P85" s="79">
        <f>H85*'Tab 6.Paisu tüüpmaht'!$D$4+I85*'Tab 6.Paisu tüüpmaht'!$D$5</f>
        <v>0</v>
      </c>
      <c r="Q85" s="79">
        <f t="shared" si="12"/>
        <v>1356.8</v>
      </c>
      <c r="R85" s="164" t="s">
        <v>301</v>
      </c>
    </row>
    <row r="86" spans="1:18" x14ac:dyDescent="0.25">
      <c r="A86" s="157">
        <v>80</v>
      </c>
      <c r="B86" s="64">
        <f>'Tab 1.Kraavide param.'!A113</f>
        <v>209</v>
      </c>
      <c r="C86" s="73">
        <f>'Tab 1.Kraavide param.'!B113</f>
        <v>564</v>
      </c>
      <c r="D86" s="73"/>
      <c r="E86" s="73">
        <f t="shared" si="16"/>
        <v>564</v>
      </c>
      <c r="F86" s="117">
        <f>'Tab 1.Kraavide param.'!C113</f>
        <v>1.5</v>
      </c>
      <c r="G86" s="117">
        <f>'Tab 1.Kraavide param.'!D113</f>
        <v>4.2</v>
      </c>
      <c r="H86" s="73"/>
      <c r="I86" s="73"/>
      <c r="J86" s="73">
        <f t="shared" si="17"/>
        <v>0</v>
      </c>
      <c r="K86" s="73">
        <f>'Tab 2.Kraavivalli param.'!B114</f>
        <v>558</v>
      </c>
      <c r="L86" s="73">
        <f>'Tab 2.Kraavivalli param.'!C114</f>
        <v>0</v>
      </c>
      <c r="M86" s="117">
        <f>'Tab 2.Kraavivalli param.'!D114</f>
        <v>0.5</v>
      </c>
      <c r="N86" s="117">
        <f>'Tab 2.Kraavivalli param.'!E114</f>
        <v>5.3</v>
      </c>
      <c r="O86" s="79">
        <f>Q86</f>
        <v>1478.7</v>
      </c>
      <c r="P86" s="79">
        <f>H86*'Tab 6.Paisu tüüpmaht'!$D$4+I86*'Tab 6.Paisu tüüpmaht'!$D$5</f>
        <v>0</v>
      </c>
      <c r="Q86" s="79">
        <f t="shared" si="12"/>
        <v>1478.7</v>
      </c>
      <c r="R86" s="164" t="s">
        <v>301</v>
      </c>
    </row>
    <row r="87" spans="1:18" x14ac:dyDescent="0.25">
      <c r="A87" s="157">
        <v>81</v>
      </c>
      <c r="B87" s="64">
        <f>'Tab 1.Kraavide param.'!A115</f>
        <v>211</v>
      </c>
      <c r="C87" s="73">
        <f>'Tab 1.Kraavide param.'!B115</f>
        <v>461</v>
      </c>
      <c r="D87" s="73"/>
      <c r="E87" s="73">
        <f t="shared" si="16"/>
        <v>461</v>
      </c>
      <c r="F87" s="117">
        <f>'Tab 1.Kraavide param.'!C115</f>
        <v>0.9</v>
      </c>
      <c r="G87" s="117">
        <f>'Tab 1.Kraavide param.'!D115</f>
        <v>2.5</v>
      </c>
      <c r="H87" s="73">
        <v>5</v>
      </c>
      <c r="I87" s="73"/>
      <c r="J87" s="73">
        <f t="shared" si="17"/>
        <v>5</v>
      </c>
      <c r="K87" s="73">
        <f>'Tab 2.Kraavivalli param.'!B116</f>
        <v>0</v>
      </c>
      <c r="L87" s="73">
        <f>'Tab 2.Kraavivalli param.'!C116</f>
        <v>0</v>
      </c>
      <c r="M87" s="117">
        <f>'Tab 2.Kraavivalli param.'!D116</f>
        <v>0</v>
      </c>
      <c r="N87" s="117">
        <f>'Tab 2.Kraavivalli param.'!E116</f>
        <v>0</v>
      </c>
      <c r="O87" s="79"/>
      <c r="P87" s="79">
        <f>H87*'Tab 6.Paisu tüüpmaht'!$D$4+I87*'Tab 6.Paisu tüüpmaht'!$D$5</f>
        <v>100</v>
      </c>
      <c r="Q87" s="79">
        <f t="shared" si="12"/>
        <v>0</v>
      </c>
      <c r="R87" s="164" t="s">
        <v>302</v>
      </c>
    </row>
    <row r="88" spans="1:18" ht="22.5" x14ac:dyDescent="0.25">
      <c r="A88" s="157">
        <v>82</v>
      </c>
      <c r="B88" s="64">
        <f>'Tab 1.Kraavide param.'!A121</f>
        <v>217</v>
      </c>
      <c r="C88" s="73">
        <f>'Tab 1.Kraavide param.'!B121</f>
        <v>344</v>
      </c>
      <c r="D88" s="73"/>
      <c r="E88" s="73">
        <f t="shared" si="16"/>
        <v>344</v>
      </c>
      <c r="F88" s="117">
        <f>'Tab 1.Kraavide param.'!C121</f>
        <v>1.5</v>
      </c>
      <c r="G88" s="117">
        <f>'Tab 1.Kraavide param.'!D121</f>
        <v>4.2</v>
      </c>
      <c r="H88" s="73">
        <v>2</v>
      </c>
      <c r="I88" s="73"/>
      <c r="J88" s="73">
        <f t="shared" si="17"/>
        <v>2</v>
      </c>
      <c r="K88" s="73">
        <f>'Tab 2.Kraavivalli param.'!B122</f>
        <v>338</v>
      </c>
      <c r="L88" s="73">
        <f>'Tab 2.Kraavivalli param.'!C122</f>
        <v>0</v>
      </c>
      <c r="M88" s="117">
        <f>'Tab 2.Kraavivalli param.'!D122</f>
        <v>0.5</v>
      </c>
      <c r="N88" s="117">
        <f>'Tab 2.Kraavivalli param.'!E122</f>
        <v>5</v>
      </c>
      <c r="O88" s="79">
        <f>Q88</f>
        <v>845</v>
      </c>
      <c r="P88" s="79">
        <f>H88*'Tab 6.Paisu tüüpmaht'!$D$4+I88*'Tab 6.Paisu tüüpmaht'!$D$5</f>
        <v>40</v>
      </c>
      <c r="Q88" s="79">
        <f t="shared" si="12"/>
        <v>845</v>
      </c>
      <c r="R88" s="165" t="s">
        <v>306</v>
      </c>
    </row>
    <row r="89" spans="1:18" ht="22.5" x14ac:dyDescent="0.25">
      <c r="A89" s="157">
        <v>83</v>
      </c>
      <c r="B89" s="64">
        <f>'Tab 1.Kraavide param.'!A122</f>
        <v>218</v>
      </c>
      <c r="C89" s="73">
        <f>'Tab 1.Kraavide param.'!B122</f>
        <v>527</v>
      </c>
      <c r="D89" s="73"/>
      <c r="E89" s="73">
        <f t="shared" si="16"/>
        <v>527</v>
      </c>
      <c r="F89" s="117">
        <f>'Tab 1.Kraavide param.'!C122</f>
        <v>1.3</v>
      </c>
      <c r="G89" s="117">
        <f>'Tab 1.Kraavide param.'!D122</f>
        <v>4</v>
      </c>
      <c r="H89" s="73">
        <v>4</v>
      </c>
      <c r="I89" s="73"/>
      <c r="J89" s="73">
        <f t="shared" si="17"/>
        <v>4</v>
      </c>
      <c r="K89" s="73">
        <f>'Tab 2.Kraavivalli param.'!B123</f>
        <v>509</v>
      </c>
      <c r="L89" s="73">
        <f>'Tab 2.Kraavivalli param.'!C123</f>
        <v>0</v>
      </c>
      <c r="M89" s="117">
        <f>'Tab 2.Kraavivalli param.'!D123</f>
        <v>0.3</v>
      </c>
      <c r="N89" s="117">
        <f>'Tab 2.Kraavivalli param.'!E123</f>
        <v>5.8</v>
      </c>
      <c r="O89" s="79">
        <f>Q89</f>
        <v>885.65999999999985</v>
      </c>
      <c r="P89" s="79">
        <f>H89*'Tab 6.Paisu tüüpmaht'!$D$4+I89*'Tab 6.Paisu tüüpmaht'!$D$5</f>
        <v>80</v>
      </c>
      <c r="Q89" s="79">
        <f t="shared" si="12"/>
        <v>885.65999999999985</v>
      </c>
      <c r="R89" s="165" t="s">
        <v>306</v>
      </c>
    </row>
    <row r="90" spans="1:18" ht="22.5" x14ac:dyDescent="0.25">
      <c r="A90" s="157">
        <v>84</v>
      </c>
      <c r="B90" s="64">
        <f>'Tab 1.Kraavide param.'!A123</f>
        <v>219</v>
      </c>
      <c r="C90" s="73">
        <f>'Tab 1.Kraavide param.'!B123</f>
        <v>146</v>
      </c>
      <c r="D90" s="73"/>
      <c r="E90" s="73">
        <f t="shared" si="16"/>
        <v>146</v>
      </c>
      <c r="F90" s="117">
        <f>'Tab 1.Kraavide param.'!C123</f>
        <v>1.2</v>
      </c>
      <c r="G90" s="117">
        <f>'Tab 1.Kraavide param.'!D123</f>
        <v>3.5</v>
      </c>
      <c r="H90" s="73">
        <v>4</v>
      </c>
      <c r="I90" s="73"/>
      <c r="J90" s="73">
        <f t="shared" si="17"/>
        <v>4</v>
      </c>
      <c r="K90" s="73">
        <f>'Tab 2.Kraavivalli param.'!B124</f>
        <v>141</v>
      </c>
      <c r="L90" s="73">
        <f>'Tab 2.Kraavivalli param.'!C124</f>
        <v>0</v>
      </c>
      <c r="M90" s="117">
        <f>'Tab 2.Kraavivalli param.'!D124</f>
        <v>0.2</v>
      </c>
      <c r="N90" s="117">
        <f>'Tab 2.Kraavivalli param.'!E124</f>
        <v>4.5</v>
      </c>
      <c r="O90" s="79">
        <f>Q90</f>
        <v>126.9</v>
      </c>
      <c r="P90" s="79">
        <f>H90*'Tab 6.Paisu tüüpmaht'!$D$4+I90*'Tab 6.Paisu tüüpmaht'!$D$5</f>
        <v>80</v>
      </c>
      <c r="Q90" s="79">
        <f t="shared" si="12"/>
        <v>126.9</v>
      </c>
      <c r="R90" s="165" t="s">
        <v>306</v>
      </c>
    </row>
    <row r="91" spans="1:18" x14ac:dyDescent="0.25">
      <c r="A91" s="157">
        <v>85</v>
      </c>
      <c r="B91" s="64">
        <f>'Tab 1.Kraavide param.'!A124</f>
        <v>220</v>
      </c>
      <c r="C91" s="73">
        <f>'Tab 1.Kraavide param.'!B124</f>
        <v>388</v>
      </c>
      <c r="D91" s="73"/>
      <c r="E91" s="73">
        <f t="shared" si="16"/>
        <v>388</v>
      </c>
      <c r="F91" s="117">
        <f>'Tab 1.Kraavide param.'!C124</f>
        <v>1.4</v>
      </c>
      <c r="G91" s="117">
        <f>'Tab 1.Kraavide param.'!D124</f>
        <v>3</v>
      </c>
      <c r="H91" s="73"/>
      <c r="I91" s="73"/>
      <c r="J91" s="73">
        <f t="shared" si="17"/>
        <v>0</v>
      </c>
      <c r="K91" s="73">
        <f>'Tab 2.Kraavivalli param.'!B125</f>
        <v>375</v>
      </c>
      <c r="L91" s="73">
        <f>'Tab 2.Kraavivalli param.'!C125</f>
        <v>0</v>
      </c>
      <c r="M91" s="117">
        <f>'Tab 2.Kraavivalli param.'!D125</f>
        <v>0.6</v>
      </c>
      <c r="N91" s="117">
        <f>'Tab 2.Kraavivalli param.'!E125</f>
        <v>5.5</v>
      </c>
      <c r="O91" s="79">
        <f t="shared" ref="O91:O96" si="18">E91*(F91*G91/2)</f>
        <v>814.79999999999984</v>
      </c>
      <c r="P91" s="79">
        <f>H91*'Tab 6.Paisu tüüpmaht'!$D$4+I91*'Tab 6.Paisu tüüpmaht'!$D$5</f>
        <v>0</v>
      </c>
      <c r="Q91" s="79">
        <f t="shared" si="12"/>
        <v>1237.5</v>
      </c>
      <c r="R91" s="163">
        <f>'Tab 1.Kraavide param.'!F124</f>
        <v>0</v>
      </c>
    </row>
    <row r="92" spans="1:18" x14ac:dyDescent="0.25">
      <c r="A92" s="157">
        <v>86</v>
      </c>
      <c r="B92" s="64">
        <f>'Tab 1.Kraavide param.'!A125</f>
        <v>221</v>
      </c>
      <c r="C92" s="73">
        <f>'Tab 1.Kraavide param.'!B125</f>
        <v>304</v>
      </c>
      <c r="D92" s="73"/>
      <c r="E92" s="73">
        <f t="shared" si="16"/>
        <v>304</v>
      </c>
      <c r="F92" s="117">
        <f>'Tab 1.Kraavide param.'!C125</f>
        <v>1.4</v>
      </c>
      <c r="G92" s="117">
        <f>'Tab 1.Kraavide param.'!D125</f>
        <v>4.5</v>
      </c>
      <c r="H92" s="73"/>
      <c r="I92" s="73"/>
      <c r="J92" s="73">
        <f t="shared" si="17"/>
        <v>0</v>
      </c>
      <c r="K92" s="73">
        <f>'Tab 2.Kraavivalli param.'!B126</f>
        <v>0</v>
      </c>
      <c r="L92" s="73">
        <f>'Tab 2.Kraavivalli param.'!C126</f>
        <v>300</v>
      </c>
      <c r="M92" s="117">
        <f>'Tab 2.Kraavivalli param.'!D126</f>
        <v>0.6</v>
      </c>
      <c r="N92" s="117">
        <f>'Tab 2.Kraavivalli param.'!E126</f>
        <v>5.8</v>
      </c>
      <c r="O92" s="79">
        <f t="shared" si="18"/>
        <v>957.6</v>
      </c>
      <c r="P92" s="79">
        <f>H92*'Tab 6.Paisu tüüpmaht'!$D$4+I92*'Tab 6.Paisu tüüpmaht'!$D$5</f>
        <v>0</v>
      </c>
      <c r="Q92" s="79">
        <f t="shared" ref="Q92:Q98" si="19">(K92+L92)*M92*N92</f>
        <v>1044</v>
      </c>
      <c r="R92" s="163">
        <f>'Tab 1.Kraavide param.'!F125</f>
        <v>0</v>
      </c>
    </row>
    <row r="93" spans="1:18" x14ac:dyDescent="0.25">
      <c r="A93" s="157">
        <v>87</v>
      </c>
      <c r="B93" s="64">
        <f>'Tab 1.Kraavide param.'!A127</f>
        <v>223</v>
      </c>
      <c r="C93" s="73">
        <f>'Tab 1.Kraavide param.'!B127</f>
        <v>472</v>
      </c>
      <c r="D93" s="73"/>
      <c r="E93" s="73">
        <f t="shared" si="16"/>
        <v>472</v>
      </c>
      <c r="F93" s="117">
        <f>'Tab 1.Kraavide param.'!C127</f>
        <v>0.9</v>
      </c>
      <c r="G93" s="117">
        <f>'Tab 1.Kraavide param.'!D127</f>
        <v>3.5</v>
      </c>
      <c r="H93" s="73"/>
      <c r="I93" s="73"/>
      <c r="J93" s="73">
        <f t="shared" si="17"/>
        <v>0</v>
      </c>
      <c r="K93" s="73">
        <f>'Tab 2.Kraavivalli param.'!B128</f>
        <v>463</v>
      </c>
      <c r="L93" s="73">
        <f>'Tab 2.Kraavivalli param.'!C128</f>
        <v>0</v>
      </c>
      <c r="M93" s="117">
        <f>'Tab 2.Kraavivalli param.'!D128</f>
        <v>0.4</v>
      </c>
      <c r="N93" s="117">
        <f>'Tab 2.Kraavivalli param.'!E128</f>
        <v>5</v>
      </c>
      <c r="O93" s="79">
        <f t="shared" si="18"/>
        <v>743.4</v>
      </c>
      <c r="P93" s="79">
        <f>H93*'Tab 6.Paisu tüüpmaht'!$D$4+I93*'Tab 6.Paisu tüüpmaht'!$D$5</f>
        <v>0</v>
      </c>
      <c r="Q93" s="79">
        <f t="shared" si="19"/>
        <v>926.00000000000011</v>
      </c>
      <c r="R93" s="163">
        <f>'Tab 1.Kraavide param.'!F127</f>
        <v>0</v>
      </c>
    </row>
    <row r="94" spans="1:18" x14ac:dyDescent="0.25">
      <c r="A94" s="157">
        <v>88</v>
      </c>
      <c r="B94" s="64">
        <f>'Tab 1.Kraavide param.'!A128</f>
        <v>224</v>
      </c>
      <c r="C94" s="73">
        <f>'Tab 1.Kraavide param.'!B128</f>
        <v>671</v>
      </c>
      <c r="D94" s="73"/>
      <c r="E94" s="73">
        <f t="shared" si="16"/>
        <v>671</v>
      </c>
      <c r="F94" s="117">
        <f>'Tab 1.Kraavide param.'!C128</f>
        <v>0.9</v>
      </c>
      <c r="G94" s="117">
        <f>'Tab 1.Kraavide param.'!D128</f>
        <v>3</v>
      </c>
      <c r="H94" s="73">
        <v>4</v>
      </c>
      <c r="I94" s="73"/>
      <c r="J94" s="73">
        <f t="shared" si="17"/>
        <v>4</v>
      </c>
      <c r="K94" s="73">
        <f>'Tab 2.Kraavivalli param.'!B129</f>
        <v>666</v>
      </c>
      <c r="L94" s="73">
        <f>'Tab 2.Kraavivalli param.'!C129</f>
        <v>663</v>
      </c>
      <c r="M94" s="117">
        <f>'Tab 2.Kraavivalli param.'!D129</f>
        <v>0.2</v>
      </c>
      <c r="N94" s="117">
        <f>'Tab 2.Kraavivalli param.'!E129</f>
        <v>2.8</v>
      </c>
      <c r="O94" s="79"/>
      <c r="P94" s="79">
        <f>H94*'Tab 6.Paisu tüüpmaht'!$D$4+I94*'Tab 6.Paisu tüüpmaht'!$D$5</f>
        <v>80</v>
      </c>
      <c r="Q94" s="79"/>
      <c r="R94" s="164" t="s">
        <v>302</v>
      </c>
    </row>
    <row r="95" spans="1:18" x14ac:dyDescent="0.25">
      <c r="A95" s="157">
        <v>89</v>
      </c>
      <c r="B95" s="64">
        <f>'Tab 1.Kraavide param.'!A129</f>
        <v>225</v>
      </c>
      <c r="C95" s="73">
        <f>'Tab 1.Kraavide param.'!B129</f>
        <v>444</v>
      </c>
      <c r="D95" s="73"/>
      <c r="E95" s="73">
        <f t="shared" si="16"/>
        <v>444</v>
      </c>
      <c r="F95" s="117">
        <f>'Tab 1.Kraavide param.'!C129</f>
        <v>1.4</v>
      </c>
      <c r="G95" s="117">
        <f>'Tab 1.Kraavide param.'!D129</f>
        <v>3</v>
      </c>
      <c r="H95" s="73">
        <v>6</v>
      </c>
      <c r="I95" s="73"/>
      <c r="J95" s="73">
        <f t="shared" si="17"/>
        <v>6</v>
      </c>
      <c r="K95" s="73">
        <f>'Tab 2.Kraavivalli param.'!B130</f>
        <v>292</v>
      </c>
      <c r="L95" s="73">
        <f>'Tab 2.Kraavivalli param.'!C130</f>
        <v>0</v>
      </c>
      <c r="M95" s="117">
        <f>'Tab 2.Kraavivalli param.'!D130</f>
        <v>0.2</v>
      </c>
      <c r="N95" s="117">
        <f>'Tab 2.Kraavivalli param.'!E130</f>
        <v>3.5</v>
      </c>
      <c r="O95" s="79"/>
      <c r="P95" s="79">
        <f>H95*'Tab 6.Paisu tüüpmaht'!$D$4+I95*'Tab 6.Paisu tüüpmaht'!$D$5</f>
        <v>120</v>
      </c>
      <c r="Q95" s="79"/>
      <c r="R95" s="163">
        <f>'Tab 1.Kraavide param.'!F129</f>
        <v>0</v>
      </c>
    </row>
    <row r="96" spans="1:18" x14ac:dyDescent="0.25">
      <c r="A96" s="157">
        <v>90</v>
      </c>
      <c r="B96" s="64">
        <f>'Tab 1.Kraavide param.'!A130</f>
        <v>226</v>
      </c>
      <c r="C96" s="73">
        <f>'Tab 1.Kraavide param.'!B130</f>
        <v>348</v>
      </c>
      <c r="D96" s="73"/>
      <c r="E96" s="73">
        <f t="shared" si="16"/>
        <v>348</v>
      </c>
      <c r="F96" s="117">
        <f>'Tab 1.Kraavide param.'!C130</f>
        <v>1.4</v>
      </c>
      <c r="G96" s="117">
        <f>'Tab 1.Kraavide param.'!D130</f>
        <v>4.5</v>
      </c>
      <c r="H96" s="73"/>
      <c r="I96" s="73"/>
      <c r="J96" s="73">
        <f t="shared" si="17"/>
        <v>0</v>
      </c>
      <c r="K96" s="73">
        <f>'Tab 2.Kraavivalli param.'!B131</f>
        <v>0</v>
      </c>
      <c r="L96" s="73">
        <f>'Tab 2.Kraavivalli param.'!C131</f>
        <v>351</v>
      </c>
      <c r="M96" s="117">
        <f>'Tab 2.Kraavivalli param.'!D131</f>
        <v>0.54</v>
      </c>
      <c r="N96" s="117">
        <f>'Tab 2.Kraavivalli param.'!E131</f>
        <v>5.8</v>
      </c>
      <c r="O96" s="79">
        <f t="shared" si="18"/>
        <v>1096.2</v>
      </c>
      <c r="P96" s="79">
        <f>H96*'Tab 6.Paisu tüüpmaht'!$D$4+I96*'Tab 6.Paisu tüüpmaht'!$D$5</f>
        <v>0</v>
      </c>
      <c r="Q96" s="79">
        <f t="shared" si="19"/>
        <v>1099.3320000000001</v>
      </c>
      <c r="R96" s="163">
        <f>'Tab 1.Kraavide param.'!F130</f>
        <v>0</v>
      </c>
    </row>
    <row r="97" spans="1:20" ht="22.5" x14ac:dyDescent="0.25">
      <c r="A97" s="157">
        <v>91</v>
      </c>
      <c r="B97" s="64">
        <f>'Tab 1.Kraavide param.'!A131</f>
        <v>227</v>
      </c>
      <c r="C97" s="73">
        <f>'Tab 1.Kraavide param.'!B131</f>
        <v>444</v>
      </c>
      <c r="D97" s="73"/>
      <c r="E97" s="73">
        <f t="shared" si="16"/>
        <v>444</v>
      </c>
      <c r="F97" s="117">
        <f>'Tab 1.Kraavide param.'!C131</f>
        <v>1.4</v>
      </c>
      <c r="G97" s="117">
        <f>'Tab 1.Kraavide param.'!D131</f>
        <v>3.8</v>
      </c>
      <c r="H97" s="73">
        <v>6</v>
      </c>
      <c r="I97" s="73"/>
      <c r="J97" s="73">
        <f t="shared" si="17"/>
        <v>6</v>
      </c>
      <c r="K97" s="73">
        <f>'Tab 2.Kraavivalli param.'!B132</f>
        <v>0</v>
      </c>
      <c r="L97" s="73">
        <f>'Tab 2.Kraavivalli param.'!C132</f>
        <v>445</v>
      </c>
      <c r="M97" s="117">
        <f>'Tab 2.Kraavivalli param.'!D132</f>
        <v>0.3</v>
      </c>
      <c r="N97" s="117">
        <f>'Tab 2.Kraavivalli param.'!E132</f>
        <v>5.3</v>
      </c>
      <c r="O97" s="79">
        <f>Q97</f>
        <v>707.55</v>
      </c>
      <c r="P97" s="79">
        <f>H97*'Tab 6.Paisu tüüpmaht'!$D$4+I97*'Tab 6.Paisu tüüpmaht'!$D$5</f>
        <v>120</v>
      </c>
      <c r="Q97" s="79">
        <f t="shared" si="19"/>
        <v>707.55</v>
      </c>
      <c r="R97" s="165" t="s">
        <v>306</v>
      </c>
    </row>
    <row r="98" spans="1:20" ht="22.5" x14ac:dyDescent="0.25">
      <c r="A98" s="157">
        <v>92</v>
      </c>
      <c r="B98" s="64">
        <f>'Tab 1.Kraavide param.'!A132</f>
        <v>228</v>
      </c>
      <c r="C98" s="73">
        <f>'Tab 1.Kraavide param.'!B132</f>
        <v>422</v>
      </c>
      <c r="D98" s="73"/>
      <c r="E98" s="73">
        <f t="shared" si="16"/>
        <v>422</v>
      </c>
      <c r="F98" s="117">
        <f>'Tab 1.Kraavide param.'!C132</f>
        <v>1.5</v>
      </c>
      <c r="G98" s="117">
        <f>'Tab 1.Kraavide param.'!D132</f>
        <v>4.5</v>
      </c>
      <c r="H98" s="73">
        <v>8</v>
      </c>
      <c r="I98" s="73"/>
      <c r="J98" s="73">
        <f t="shared" si="17"/>
        <v>8</v>
      </c>
      <c r="K98" s="73">
        <f>'Tab 2.Kraavivalli param.'!B133</f>
        <v>417</v>
      </c>
      <c r="L98" s="73">
        <f>'Tab 2.Kraavivalli param.'!C133</f>
        <v>0</v>
      </c>
      <c r="M98" s="117">
        <f>'Tab 2.Kraavivalli param.'!D133</f>
        <v>0.3</v>
      </c>
      <c r="N98" s="117">
        <f>'Tab 2.Kraavivalli param.'!E133</f>
        <v>5</v>
      </c>
      <c r="O98" s="79">
        <f>Q98</f>
        <v>625.5</v>
      </c>
      <c r="P98" s="79">
        <f>H98*'Tab 6.Paisu tüüpmaht'!$D$4+I98*'Tab 6.Paisu tüüpmaht'!$D$5</f>
        <v>160</v>
      </c>
      <c r="Q98" s="79">
        <f t="shared" si="19"/>
        <v>625.5</v>
      </c>
      <c r="R98" s="165" t="s">
        <v>306</v>
      </c>
    </row>
    <row r="99" spans="1:20" ht="22.5" x14ac:dyDescent="0.25">
      <c r="A99" s="157">
        <v>93</v>
      </c>
      <c r="B99" s="64">
        <f>'Tab 1.Kraavide param.'!A136</f>
        <v>232</v>
      </c>
      <c r="C99" s="73">
        <f>'Tab 1.Kraavide param.'!B136</f>
        <v>807</v>
      </c>
      <c r="D99" s="73"/>
      <c r="E99" s="73">
        <f t="shared" si="16"/>
        <v>807</v>
      </c>
      <c r="F99" s="117">
        <f>'Tab 1.Kraavide param.'!C136</f>
        <v>1.3</v>
      </c>
      <c r="G99" s="117">
        <f>'Tab 1.Kraavide param.'!D136</f>
        <v>4</v>
      </c>
      <c r="H99" s="73">
        <v>6</v>
      </c>
      <c r="I99" s="73"/>
      <c r="J99" s="73">
        <f t="shared" si="17"/>
        <v>6</v>
      </c>
      <c r="K99" s="73">
        <f>'Tab 2.Kraavivalli param.'!B137</f>
        <v>800</v>
      </c>
      <c r="L99" s="73">
        <f>'Tab 2.Kraavivalli param.'!C137</f>
        <v>0</v>
      </c>
      <c r="M99" s="117">
        <v>0.4</v>
      </c>
      <c r="N99" s="117">
        <v>4</v>
      </c>
      <c r="O99" s="79">
        <f>Q99</f>
        <v>1280</v>
      </c>
      <c r="P99" s="79">
        <f>H99*'Tab 6.Paisu tüüpmaht'!$D$4+I99*'Tab 6.Paisu tüüpmaht'!$D$5</f>
        <v>120</v>
      </c>
      <c r="Q99" s="79">
        <f t="shared" ref="Q99:Q110" si="20">(K99+L99)*M99*N99</f>
        <v>1280</v>
      </c>
      <c r="R99" s="165" t="s">
        <v>306</v>
      </c>
    </row>
    <row r="100" spans="1:20" x14ac:dyDescent="0.25">
      <c r="A100" s="157">
        <v>94</v>
      </c>
      <c r="B100" s="64">
        <f>'Tab 1.Kraavide param.'!A138</f>
        <v>234</v>
      </c>
      <c r="C100" s="73">
        <f>'Tab 1.Kraavide param.'!B138</f>
        <v>214</v>
      </c>
      <c r="D100" s="73"/>
      <c r="E100" s="73">
        <f t="shared" ref="E100:E102" si="21">C100</f>
        <v>214</v>
      </c>
      <c r="F100" s="117">
        <f>'Tab 1.Kraavide param.'!C138</f>
        <v>0.9</v>
      </c>
      <c r="G100" s="117">
        <f>'Tab 1.Kraavide param.'!D138</f>
        <v>3</v>
      </c>
      <c r="H100" s="73">
        <v>2</v>
      </c>
      <c r="I100" s="73"/>
      <c r="J100" s="73">
        <f t="shared" si="17"/>
        <v>2</v>
      </c>
      <c r="K100" s="73">
        <f>'Tab 2.Kraavivalli param.'!B139</f>
        <v>146</v>
      </c>
      <c r="L100" s="73">
        <f>'Tab 2.Kraavivalli param.'!C139</f>
        <v>0</v>
      </c>
      <c r="M100" s="117">
        <f>'Tab 2.Kraavivalli param.'!D139</f>
        <v>0.2</v>
      </c>
      <c r="N100" s="117">
        <f>'Tab 2.Kraavivalli param.'!E139</f>
        <v>4.5</v>
      </c>
      <c r="O100" s="79"/>
      <c r="P100" s="79">
        <f>H100*'Tab 6.Paisu tüüpmaht'!$D$4+I100*'Tab 6.Paisu tüüpmaht'!$D$5</f>
        <v>40</v>
      </c>
      <c r="Q100" s="79"/>
      <c r="R100" s="164" t="s">
        <v>302</v>
      </c>
    </row>
    <row r="101" spans="1:20" x14ac:dyDescent="0.25">
      <c r="A101" s="157">
        <v>95</v>
      </c>
      <c r="B101" s="64">
        <f>'Tab 1.Kraavide param.'!A139</f>
        <v>235</v>
      </c>
      <c r="C101" s="73">
        <f>'Tab 1.Kraavide param.'!B139</f>
        <v>49</v>
      </c>
      <c r="D101" s="73"/>
      <c r="E101" s="73">
        <f t="shared" si="21"/>
        <v>49</v>
      </c>
      <c r="F101" s="117">
        <f>'Tab 1.Kraavide param.'!C139</f>
        <v>0.7</v>
      </c>
      <c r="G101" s="117">
        <f>'Tab 1.Kraavide param.'!D139</f>
        <v>1.8</v>
      </c>
      <c r="H101" s="73">
        <v>1</v>
      </c>
      <c r="I101" s="73"/>
      <c r="J101" s="73">
        <f t="shared" si="17"/>
        <v>1</v>
      </c>
      <c r="K101" s="73">
        <f>'Tab 2.Kraavivalli param.'!B140</f>
        <v>0</v>
      </c>
      <c r="L101" s="73">
        <f>'Tab 2.Kraavivalli param.'!C140</f>
        <v>0</v>
      </c>
      <c r="M101" s="117">
        <f>'Tab 2.Kraavivalli param.'!D140</f>
        <v>0</v>
      </c>
      <c r="N101" s="117">
        <f>'Tab 2.Kraavivalli param.'!E140</f>
        <v>0</v>
      </c>
      <c r="O101" s="79"/>
      <c r="P101" s="79">
        <f>H101*'Tab 6.Paisu tüüpmaht'!$D$4+I101*'Tab 6.Paisu tüüpmaht'!$D$5</f>
        <v>20</v>
      </c>
      <c r="Q101" s="79">
        <f t="shared" si="20"/>
        <v>0</v>
      </c>
      <c r="R101" s="164" t="s">
        <v>302</v>
      </c>
      <c r="T101" s="80"/>
    </row>
    <row r="102" spans="1:20" x14ac:dyDescent="0.25">
      <c r="A102" s="157">
        <v>96</v>
      </c>
      <c r="B102" s="64">
        <f>'Tab 1.Kraavide param.'!A140</f>
        <v>236</v>
      </c>
      <c r="C102" s="73">
        <f>'Tab 1.Kraavide param.'!B140</f>
        <v>81</v>
      </c>
      <c r="D102" s="73"/>
      <c r="E102" s="73">
        <f t="shared" si="21"/>
        <v>81</v>
      </c>
      <c r="F102" s="117">
        <f>'Tab 1.Kraavide param.'!C140</f>
        <v>0.6</v>
      </c>
      <c r="G102" s="117">
        <f>'Tab 1.Kraavide param.'!D140</f>
        <v>1.5</v>
      </c>
      <c r="H102" s="73"/>
      <c r="I102" s="73"/>
      <c r="J102" s="73">
        <f t="shared" ref="J102:J110" si="22">SUM(H102:I102)</f>
        <v>0</v>
      </c>
      <c r="K102" s="73">
        <f>'Tab 2.Kraavivalli param.'!B141</f>
        <v>0</v>
      </c>
      <c r="L102" s="73">
        <f>'Tab 2.Kraavivalli param.'!C141</f>
        <v>68</v>
      </c>
      <c r="M102" s="117">
        <f>'Tab 2.Kraavivalli param.'!D141</f>
        <v>0.2</v>
      </c>
      <c r="N102" s="117">
        <f>'Tab 2.Kraavivalli param.'!E141</f>
        <v>5</v>
      </c>
      <c r="O102" s="79">
        <f t="shared" ref="O102:O107" si="23">E102*(F102*G102/2)</f>
        <v>36.449999999999996</v>
      </c>
      <c r="P102" s="79">
        <f>H102*'Tab 6.Paisu tüüpmaht'!$D$4+I102*'Tab 6.Paisu tüüpmaht'!$D$5</f>
        <v>0</v>
      </c>
      <c r="Q102" s="79">
        <f t="shared" si="20"/>
        <v>68</v>
      </c>
      <c r="R102" s="163">
        <f>'Tab 1.Kraavide param.'!F140</f>
        <v>0</v>
      </c>
      <c r="T102" s="80"/>
    </row>
    <row r="103" spans="1:20" x14ac:dyDescent="0.25">
      <c r="A103" s="157">
        <v>97</v>
      </c>
      <c r="B103" s="64">
        <f>'Tab 1.Kraavide param.'!A141</f>
        <v>237</v>
      </c>
      <c r="C103" s="73">
        <f>'Tab 1.Kraavide param.'!B141</f>
        <v>354</v>
      </c>
      <c r="D103" s="73"/>
      <c r="E103" s="73">
        <f>C103</f>
        <v>354</v>
      </c>
      <c r="F103" s="117">
        <f>'Tab 1.Kraavide param.'!C141</f>
        <v>0.8</v>
      </c>
      <c r="G103" s="117">
        <f>'Tab 1.Kraavide param.'!D141</f>
        <v>3</v>
      </c>
      <c r="H103" s="73">
        <v>7</v>
      </c>
      <c r="I103" s="73"/>
      <c r="J103" s="73">
        <f t="shared" si="22"/>
        <v>7</v>
      </c>
      <c r="K103" s="73">
        <f>'Tab 2.Kraavivalli param.'!B142</f>
        <v>0</v>
      </c>
      <c r="L103" s="73">
        <f>'Tab 2.Kraavivalli param.'!C142</f>
        <v>0</v>
      </c>
      <c r="M103" s="117">
        <f>'Tab 2.Kraavivalli param.'!D142</f>
        <v>0</v>
      </c>
      <c r="N103" s="117">
        <f>'Tab 2.Kraavivalli param.'!E142</f>
        <v>0</v>
      </c>
      <c r="O103" s="79"/>
      <c r="P103" s="79">
        <f>H103*'Tab 6.Paisu tüüpmaht'!$D$4+I103*'Tab 6.Paisu tüüpmaht'!$D$5</f>
        <v>140</v>
      </c>
      <c r="Q103" s="79">
        <f t="shared" si="20"/>
        <v>0</v>
      </c>
      <c r="R103" s="164" t="s">
        <v>302</v>
      </c>
    </row>
    <row r="104" spans="1:20" x14ac:dyDescent="0.25">
      <c r="A104" s="157">
        <v>98</v>
      </c>
      <c r="B104" s="64">
        <f>'Tab 1.Kraavide param.'!A144</f>
        <v>240</v>
      </c>
      <c r="C104" s="73">
        <f>'Tab 1.Kraavide param.'!B144</f>
        <v>468</v>
      </c>
      <c r="D104" s="73"/>
      <c r="E104" s="73">
        <f>C104</f>
        <v>468</v>
      </c>
      <c r="F104" s="117">
        <f>'Tab 1.Kraavide param.'!C144</f>
        <v>1.3</v>
      </c>
      <c r="G104" s="117">
        <f>'Tab 1.Kraavide param.'!D144</f>
        <v>5.5</v>
      </c>
      <c r="H104" s="73"/>
      <c r="I104" s="73"/>
      <c r="J104" s="73">
        <f t="shared" si="22"/>
        <v>0</v>
      </c>
      <c r="K104" s="73">
        <f>'Tab 2.Kraavivalli param.'!B145</f>
        <v>0</v>
      </c>
      <c r="L104" s="73">
        <f>'Tab 2.Kraavivalli param.'!C145</f>
        <v>414</v>
      </c>
      <c r="M104" s="117">
        <f>'Tab 2.Kraavivalli param.'!D145</f>
        <v>0.81</v>
      </c>
      <c r="N104" s="117">
        <f>'Tab 2.Kraavivalli param.'!E145</f>
        <v>5</v>
      </c>
      <c r="O104" s="79">
        <f t="shared" si="23"/>
        <v>1673.1000000000001</v>
      </c>
      <c r="P104" s="79">
        <f>H104*'Tab 6.Paisu tüüpmaht'!$D$4+I104*'Tab 6.Paisu tüüpmaht'!$D$5</f>
        <v>0</v>
      </c>
      <c r="Q104" s="79">
        <f t="shared" si="20"/>
        <v>1676.7000000000003</v>
      </c>
      <c r="R104" s="163">
        <f>'Tab 1.Kraavide param.'!F144</f>
        <v>0</v>
      </c>
    </row>
    <row r="105" spans="1:20" x14ac:dyDescent="0.25">
      <c r="A105" s="157">
        <v>99</v>
      </c>
      <c r="B105" s="64">
        <f>'Tab 1.Kraavide param.'!A146</f>
        <v>242</v>
      </c>
      <c r="C105" s="73">
        <f>'Tab 1.Kraavide param.'!B146</f>
        <v>185</v>
      </c>
      <c r="D105" s="73"/>
      <c r="E105" s="73">
        <f t="shared" ref="E105:E106" si="24">C105</f>
        <v>185</v>
      </c>
      <c r="F105" s="117">
        <f>'Tab 1.Kraavide param.'!C146</f>
        <v>1.2</v>
      </c>
      <c r="G105" s="117">
        <f>'Tab 1.Kraavide param.'!D146</f>
        <v>4</v>
      </c>
      <c r="H105" s="73">
        <v>7</v>
      </c>
      <c r="I105" s="73"/>
      <c r="J105" s="73">
        <f t="shared" si="22"/>
        <v>7</v>
      </c>
      <c r="K105" s="73">
        <f>'Tab 2.Kraavivalli param.'!B147</f>
        <v>0</v>
      </c>
      <c r="L105" s="73">
        <f>'Tab 2.Kraavivalli param.'!C147</f>
        <v>0</v>
      </c>
      <c r="M105" s="117">
        <f>'Tab 2.Kraavivalli param.'!D147</f>
        <v>0</v>
      </c>
      <c r="N105" s="117">
        <f>'Tab 2.Kraavivalli param.'!E147</f>
        <v>0</v>
      </c>
      <c r="O105" s="79"/>
      <c r="P105" s="79">
        <f>H105*'Tab 6.Paisu tüüpmaht'!$D$4+I105*'Tab 6.Paisu tüüpmaht'!$D$5</f>
        <v>140</v>
      </c>
      <c r="Q105" s="79">
        <f t="shared" si="20"/>
        <v>0</v>
      </c>
      <c r="R105" s="164" t="s">
        <v>302</v>
      </c>
    </row>
    <row r="106" spans="1:20" x14ac:dyDescent="0.25">
      <c r="A106" s="157">
        <v>100</v>
      </c>
      <c r="B106" s="64">
        <f>'Tab 1.Kraavide param.'!A147</f>
        <v>243</v>
      </c>
      <c r="C106" s="73">
        <f>'Tab 1.Kraavide param.'!B147</f>
        <v>113</v>
      </c>
      <c r="D106" s="73"/>
      <c r="E106" s="73">
        <f t="shared" si="24"/>
        <v>113</v>
      </c>
      <c r="F106" s="117">
        <f>'Tab 1.Kraavide param.'!C147</f>
        <v>1.2</v>
      </c>
      <c r="G106" s="117">
        <f>'Tab 1.Kraavide param.'!D147</f>
        <v>2.5</v>
      </c>
      <c r="H106" s="73">
        <v>5</v>
      </c>
      <c r="I106" s="73"/>
      <c r="J106" s="73">
        <f t="shared" si="22"/>
        <v>5</v>
      </c>
      <c r="K106" s="73">
        <f>'Tab 2.Kraavivalli param.'!B148</f>
        <v>0</v>
      </c>
      <c r="L106" s="73">
        <f>'Tab 2.Kraavivalli param.'!C148</f>
        <v>0</v>
      </c>
      <c r="M106" s="117">
        <f>'Tab 2.Kraavivalli param.'!D148</f>
        <v>0</v>
      </c>
      <c r="N106" s="117">
        <f>'Tab 2.Kraavivalli param.'!E148</f>
        <v>0</v>
      </c>
      <c r="O106" s="79"/>
      <c r="P106" s="79">
        <f>H106*'Tab 6.Paisu tüüpmaht'!$D$4+I106*'Tab 6.Paisu tüüpmaht'!$D$5</f>
        <v>100</v>
      </c>
      <c r="Q106" s="79">
        <f t="shared" si="20"/>
        <v>0</v>
      </c>
      <c r="R106" s="164" t="s">
        <v>302</v>
      </c>
    </row>
    <row r="107" spans="1:20" x14ac:dyDescent="0.25">
      <c r="A107" s="157">
        <v>101</v>
      </c>
      <c r="B107" s="64">
        <f>'Tab 1.Kraavide param.'!A148</f>
        <v>244</v>
      </c>
      <c r="C107" s="73">
        <f>'Tab 1.Kraavide param.'!B148</f>
        <v>284</v>
      </c>
      <c r="D107" s="73"/>
      <c r="E107" s="73">
        <f t="shared" ref="E107:E110" si="25">C107</f>
        <v>284</v>
      </c>
      <c r="F107" s="117">
        <f>'Tab 1.Kraavide param.'!C148</f>
        <v>1.6</v>
      </c>
      <c r="G107" s="117">
        <f>'Tab 1.Kraavide param.'!D148</f>
        <v>4.5</v>
      </c>
      <c r="H107" s="73"/>
      <c r="I107" s="73"/>
      <c r="J107" s="73">
        <f t="shared" si="22"/>
        <v>0</v>
      </c>
      <c r="K107" s="73">
        <f>'Tab 2.Kraavivalli param.'!B149</f>
        <v>0</v>
      </c>
      <c r="L107" s="73">
        <f>'Tab 2.Kraavivalli param.'!C149</f>
        <v>292</v>
      </c>
      <c r="M107" s="117">
        <f>'Tab 2.Kraavivalli param.'!D149</f>
        <v>0.5</v>
      </c>
      <c r="N107" s="117">
        <f>'Tab 2.Kraavivalli param.'!E149</f>
        <v>5.8</v>
      </c>
      <c r="O107" s="79">
        <f t="shared" si="23"/>
        <v>1022.4</v>
      </c>
      <c r="P107" s="79">
        <f>H107*'Tab 6.Paisu tüüpmaht'!$D$4+I107*'Tab 6.Paisu tüüpmaht'!$D$5</f>
        <v>0</v>
      </c>
      <c r="Q107" s="79">
        <f t="shared" si="20"/>
        <v>846.8</v>
      </c>
      <c r="R107" s="164" t="s">
        <v>301</v>
      </c>
    </row>
    <row r="108" spans="1:20" x14ac:dyDescent="0.25">
      <c r="A108" s="157">
        <v>102</v>
      </c>
      <c r="B108" s="64">
        <f>'Tab 1.Kraavide param.'!A149</f>
        <v>245</v>
      </c>
      <c r="C108" s="73">
        <f>'Tab 1.Kraavide param.'!B149</f>
        <v>91</v>
      </c>
      <c r="D108" s="73"/>
      <c r="E108" s="73">
        <f t="shared" si="25"/>
        <v>91</v>
      </c>
      <c r="F108" s="117">
        <f>'Tab 1.Kraavide param.'!C149</f>
        <v>1.2</v>
      </c>
      <c r="G108" s="117">
        <f>'Tab 1.Kraavide param.'!D149</f>
        <v>3</v>
      </c>
      <c r="H108" s="73">
        <v>1</v>
      </c>
      <c r="I108" s="73"/>
      <c r="J108" s="73">
        <f t="shared" si="22"/>
        <v>1</v>
      </c>
      <c r="K108" s="73">
        <f>'Tab 2.Kraavivalli param.'!B150</f>
        <v>0</v>
      </c>
      <c r="L108" s="73">
        <f>'Tab 2.Kraavivalli param.'!C150</f>
        <v>0</v>
      </c>
      <c r="M108" s="117">
        <f>'Tab 2.Kraavivalli param.'!D150</f>
        <v>0</v>
      </c>
      <c r="N108" s="117">
        <f>'Tab 2.Kraavivalli param.'!E150</f>
        <v>0</v>
      </c>
      <c r="O108" s="79"/>
      <c r="P108" s="79">
        <f>H108*'Tab 6.Paisu tüüpmaht'!$D$4+I108*'Tab 6.Paisu tüüpmaht'!$D$5</f>
        <v>20</v>
      </c>
      <c r="Q108" s="79">
        <f t="shared" si="20"/>
        <v>0</v>
      </c>
      <c r="R108" s="164" t="s">
        <v>302</v>
      </c>
    </row>
    <row r="109" spans="1:20" ht="22.5" x14ac:dyDescent="0.25">
      <c r="A109" s="157">
        <v>103</v>
      </c>
      <c r="B109" s="64">
        <f>'Tab 1.Kraavide param.'!A150</f>
        <v>246</v>
      </c>
      <c r="C109" s="73">
        <f>'Tab 1.Kraavide param.'!B150</f>
        <v>453</v>
      </c>
      <c r="D109" s="73"/>
      <c r="E109" s="73">
        <f t="shared" si="25"/>
        <v>453</v>
      </c>
      <c r="F109" s="117">
        <f>'Tab 1.Kraavide param.'!C150</f>
        <v>1.5</v>
      </c>
      <c r="G109" s="117">
        <f>'Tab 1.Kraavide param.'!D150</f>
        <v>4.5</v>
      </c>
      <c r="H109" s="73">
        <v>10</v>
      </c>
      <c r="I109" s="73"/>
      <c r="J109" s="73">
        <f t="shared" si="22"/>
        <v>10</v>
      </c>
      <c r="K109" s="73">
        <f>'Tab 2.Kraavivalli param.'!B151</f>
        <v>450</v>
      </c>
      <c r="L109" s="73">
        <f>'Tab 2.Kraavivalli param.'!C151</f>
        <v>0</v>
      </c>
      <c r="M109" s="117">
        <f>'Tab 2.Kraavivalli param.'!D151</f>
        <v>0.3</v>
      </c>
      <c r="N109" s="117">
        <f>'Tab 2.Kraavivalli param.'!E151</f>
        <v>5.5</v>
      </c>
      <c r="O109" s="79">
        <f>Q109</f>
        <v>742.5</v>
      </c>
      <c r="P109" s="79">
        <f>H109*'Tab 6.Paisu tüüpmaht'!$D$4+I109*'Tab 6.Paisu tüüpmaht'!$D$5</f>
        <v>200</v>
      </c>
      <c r="Q109" s="79">
        <f t="shared" si="20"/>
        <v>742.5</v>
      </c>
      <c r="R109" s="165" t="s">
        <v>306</v>
      </c>
      <c r="T109" s="3"/>
    </row>
    <row r="110" spans="1:20" x14ac:dyDescent="0.25">
      <c r="A110" s="157">
        <v>104</v>
      </c>
      <c r="B110" s="64">
        <f>'Tab 1.Kraavide param.'!A151</f>
        <v>247</v>
      </c>
      <c r="C110" s="73">
        <f>'Tab 1.Kraavide param.'!B151</f>
        <v>321</v>
      </c>
      <c r="D110" s="73"/>
      <c r="E110" s="73">
        <f t="shared" si="25"/>
        <v>321</v>
      </c>
      <c r="F110" s="117">
        <f>'Tab 1.Kraavide param.'!C151</f>
        <v>1.2</v>
      </c>
      <c r="G110" s="117">
        <f>'Tab 1.Kraavide param.'!D151</f>
        <v>2.5</v>
      </c>
      <c r="H110" s="73">
        <v>8</v>
      </c>
      <c r="I110" s="73"/>
      <c r="J110" s="73">
        <f t="shared" si="22"/>
        <v>8</v>
      </c>
      <c r="K110" s="73">
        <f>'Tab 2.Kraavivalli param.'!B152</f>
        <v>0</v>
      </c>
      <c r="L110" s="73">
        <f>'Tab 2.Kraavivalli param.'!C152</f>
        <v>0</v>
      </c>
      <c r="M110" s="117">
        <f>'Tab 2.Kraavivalli param.'!D152</f>
        <v>0</v>
      </c>
      <c r="N110" s="117">
        <f>'Tab 2.Kraavivalli param.'!E152</f>
        <v>0</v>
      </c>
      <c r="O110" s="79"/>
      <c r="P110" s="79">
        <f>H110*'Tab 6.Paisu tüüpmaht'!$D$4+I110*'Tab 6.Paisu tüüpmaht'!$D$5</f>
        <v>160</v>
      </c>
      <c r="Q110" s="79">
        <f t="shared" si="20"/>
        <v>0</v>
      </c>
      <c r="R110" s="164" t="s">
        <v>302</v>
      </c>
    </row>
    <row r="111" spans="1:20" x14ac:dyDescent="0.25">
      <c r="A111" s="157"/>
      <c r="B111" s="64"/>
      <c r="C111" s="73"/>
      <c r="D111" s="73"/>
      <c r="E111" s="73"/>
      <c r="F111" s="117"/>
      <c r="G111" s="117"/>
      <c r="H111" s="73"/>
      <c r="I111" s="73"/>
      <c r="J111" s="73"/>
      <c r="K111" s="73"/>
      <c r="L111" s="73"/>
      <c r="M111" s="117"/>
      <c r="N111" s="117"/>
      <c r="O111" s="79"/>
      <c r="P111" s="79"/>
      <c r="Q111" s="79"/>
      <c r="R111" s="163">
        <f>'Tab 1.Kraavide param.'!F155</f>
        <v>0</v>
      </c>
    </row>
    <row r="112" spans="1:20" x14ac:dyDescent="0.25">
      <c r="A112" s="131" t="s">
        <v>47</v>
      </c>
      <c r="B112" s="131"/>
      <c r="C112" s="50">
        <f>SUM(C7:C111)</f>
        <v>42592</v>
      </c>
      <c r="D112" s="50">
        <f>SUM(D7:D111)</f>
        <v>3342</v>
      </c>
      <c r="E112" s="50">
        <f>SUM(E7:E111)</f>
        <v>39250</v>
      </c>
      <c r="F112" s="51"/>
      <c r="G112" s="51"/>
      <c r="H112" s="50">
        <f>SUM(H7:H111)</f>
        <v>124</v>
      </c>
      <c r="I112" s="50">
        <f>SUM(I7:I111)</f>
        <v>9</v>
      </c>
      <c r="J112" s="50">
        <f>SUM(J7:J111)</f>
        <v>133</v>
      </c>
      <c r="K112" s="137">
        <f>SUM(K7:L111)</f>
        <v>36488</v>
      </c>
      <c r="L112" s="137"/>
      <c r="M112" s="49"/>
      <c r="N112" s="49"/>
      <c r="O112" s="50">
        <f>SUM(O7:O111)</f>
        <v>70423.525000000009</v>
      </c>
      <c r="P112" s="50">
        <f>SUM(P7:P111)</f>
        <v>3074</v>
      </c>
      <c r="Q112" s="50">
        <f>SUM(Q7:Q111)</f>
        <v>85720.355499999991</v>
      </c>
    </row>
  </sheetData>
  <mergeCells count="23">
    <mergeCell ref="R2:R6"/>
    <mergeCell ref="A112:B112"/>
    <mergeCell ref="K112:L112"/>
    <mergeCell ref="H2:J2"/>
    <mergeCell ref="K2:N2"/>
    <mergeCell ref="O2:O5"/>
    <mergeCell ref="H4:H5"/>
    <mergeCell ref="A2:A6"/>
    <mergeCell ref="B2:G2"/>
    <mergeCell ref="C3:C5"/>
    <mergeCell ref="D3:D5"/>
    <mergeCell ref="E3:E5"/>
    <mergeCell ref="F3:F5"/>
    <mergeCell ref="G3:G5"/>
    <mergeCell ref="B3:B6"/>
    <mergeCell ref="P2:P5"/>
    <mergeCell ref="H3:I3"/>
    <mergeCell ref="I4:I5"/>
    <mergeCell ref="Q2:Q5"/>
    <mergeCell ref="J3:J5"/>
    <mergeCell ref="K3:L4"/>
    <mergeCell ref="M3:M5"/>
    <mergeCell ref="N3:N5"/>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8096DA-8D87-4BE1-8E1E-85B874725C46}">
  <dimension ref="A1:D30"/>
  <sheetViews>
    <sheetView workbookViewId="0">
      <selection activeCell="O17" sqref="O17"/>
    </sheetView>
  </sheetViews>
  <sheetFormatPr defaultRowHeight="15" x14ac:dyDescent="0.25"/>
  <cols>
    <col min="3" max="3" width="24.42578125" customWidth="1"/>
    <col min="4" max="4" width="19.5703125" customWidth="1"/>
  </cols>
  <sheetData>
    <row r="1" spans="1:4" s="13" customFormat="1" ht="15.75" x14ac:dyDescent="0.25">
      <c r="A1" s="1" t="s">
        <v>163</v>
      </c>
    </row>
    <row r="2" spans="1:4" s="13" customFormat="1" ht="38.25" x14ac:dyDescent="0.25">
      <c r="A2" s="2" t="s">
        <v>41</v>
      </c>
      <c r="B2" s="2" t="s">
        <v>2</v>
      </c>
      <c r="C2" s="2" t="s">
        <v>42</v>
      </c>
      <c r="D2" s="2" t="s">
        <v>35</v>
      </c>
    </row>
    <row r="3" spans="1:4" s="13" customFormat="1" ht="12.75" x14ac:dyDescent="0.25">
      <c r="A3" s="4" t="s">
        <v>145</v>
      </c>
      <c r="B3" s="4">
        <v>910</v>
      </c>
      <c r="C3" s="4" t="s">
        <v>150</v>
      </c>
      <c r="D3" s="4" t="s">
        <v>292</v>
      </c>
    </row>
    <row r="4" spans="1:4" s="13" customFormat="1" ht="12.75" x14ac:dyDescent="0.25">
      <c r="A4" s="4" t="s">
        <v>146</v>
      </c>
      <c r="B4" s="4">
        <v>310</v>
      </c>
      <c r="C4" s="4" t="s">
        <v>150</v>
      </c>
      <c r="D4" s="4" t="s">
        <v>236</v>
      </c>
    </row>
    <row r="5" spans="1:4" s="13" customFormat="1" ht="12.75" x14ac:dyDescent="0.25">
      <c r="A5" s="4" t="s">
        <v>147</v>
      </c>
      <c r="B5" s="4">
        <v>135</v>
      </c>
      <c r="C5" s="4" t="s">
        <v>150</v>
      </c>
      <c r="D5" s="4" t="s">
        <v>236</v>
      </c>
    </row>
    <row r="6" spans="1:4" s="13" customFormat="1" ht="12.75" x14ac:dyDescent="0.25">
      <c r="A6" s="4" t="s">
        <v>148</v>
      </c>
      <c r="B6" s="4">
        <v>220</v>
      </c>
      <c r="C6" s="4" t="s">
        <v>151</v>
      </c>
      <c r="D6" s="4" t="s">
        <v>236</v>
      </c>
    </row>
    <row r="7" spans="1:4" s="13" customFormat="1" ht="12.75" x14ac:dyDescent="0.25">
      <c r="A7" s="4" t="s">
        <v>149</v>
      </c>
      <c r="B7" s="4">
        <v>120</v>
      </c>
      <c r="C7" s="4" t="s">
        <v>151</v>
      </c>
      <c r="D7" s="4" t="s">
        <v>236</v>
      </c>
    </row>
    <row r="8" spans="1:4" x14ac:dyDescent="0.25">
      <c r="A8" s="4" t="s">
        <v>290</v>
      </c>
      <c r="B8" s="4">
        <v>140</v>
      </c>
      <c r="C8" s="4" t="s">
        <v>151</v>
      </c>
      <c r="D8" s="4" t="s">
        <v>236</v>
      </c>
    </row>
    <row r="9" spans="1:4" x14ac:dyDescent="0.25">
      <c r="A9" s="4" t="s">
        <v>291</v>
      </c>
      <c r="B9" s="4">
        <v>590</v>
      </c>
      <c r="C9" s="4" t="s">
        <v>151</v>
      </c>
      <c r="D9" s="4" t="s">
        <v>236</v>
      </c>
    </row>
    <row r="10" spans="1:4" x14ac:dyDescent="0.25">
      <c r="A10" s="4" t="s">
        <v>293</v>
      </c>
      <c r="B10" s="4">
        <v>715</v>
      </c>
      <c r="C10" s="4" t="s">
        <v>151</v>
      </c>
      <c r="D10" s="4" t="s">
        <v>236</v>
      </c>
    </row>
    <row r="11" spans="1:4" x14ac:dyDescent="0.25">
      <c r="A11" s="4" t="s">
        <v>294</v>
      </c>
      <c r="B11" s="4">
        <v>70</v>
      </c>
      <c r="C11" s="4" t="s">
        <v>151</v>
      </c>
      <c r="D11" s="4" t="s">
        <v>236</v>
      </c>
    </row>
    <row r="12" spans="1:4" x14ac:dyDescent="0.25">
      <c r="A12" s="4" t="s">
        <v>295</v>
      </c>
      <c r="B12" s="4">
        <v>310</v>
      </c>
      <c r="C12" s="4" t="s">
        <v>329</v>
      </c>
      <c r="D12" s="4" t="s">
        <v>236</v>
      </c>
    </row>
    <row r="13" spans="1:4" x14ac:dyDescent="0.25">
      <c r="A13" s="4" t="s">
        <v>296</v>
      </c>
      <c r="B13" s="4">
        <v>475</v>
      </c>
      <c r="C13" s="4" t="s">
        <v>151</v>
      </c>
      <c r="D13" s="4" t="s">
        <v>236</v>
      </c>
    </row>
    <row r="14" spans="1:4" x14ac:dyDescent="0.25">
      <c r="A14" s="4" t="s">
        <v>297</v>
      </c>
      <c r="B14" s="4">
        <v>855</v>
      </c>
      <c r="C14" s="4" t="s">
        <v>538</v>
      </c>
      <c r="D14" s="4" t="s">
        <v>236</v>
      </c>
    </row>
    <row r="15" spans="1:4" x14ac:dyDescent="0.25">
      <c r="A15" s="4" t="s">
        <v>298</v>
      </c>
      <c r="B15" s="4">
        <v>820</v>
      </c>
      <c r="C15" s="4" t="s">
        <v>329</v>
      </c>
      <c r="D15" s="4" t="s">
        <v>282</v>
      </c>
    </row>
    <row r="16" spans="1:4" x14ac:dyDescent="0.25">
      <c r="A16" s="4" t="s">
        <v>299</v>
      </c>
      <c r="B16" s="4">
        <v>225</v>
      </c>
      <c r="C16" s="4" t="s">
        <v>151</v>
      </c>
      <c r="D16" s="4" t="s">
        <v>236</v>
      </c>
    </row>
    <row r="17" spans="1:4" x14ac:dyDescent="0.25">
      <c r="A17" s="4" t="s">
        <v>300</v>
      </c>
      <c r="B17" s="4">
        <v>303</v>
      </c>
      <c r="C17" s="4" t="s">
        <v>151</v>
      </c>
      <c r="D17" s="4" t="s">
        <v>236</v>
      </c>
    </row>
    <row r="18" spans="1:4" x14ac:dyDescent="0.25">
      <c r="A18" s="4" t="s">
        <v>361</v>
      </c>
      <c r="B18" s="4">
        <v>670</v>
      </c>
      <c r="C18" s="4" t="s">
        <v>151</v>
      </c>
      <c r="D18" s="4" t="s">
        <v>286</v>
      </c>
    </row>
    <row r="19" spans="1:4" x14ac:dyDescent="0.25">
      <c r="A19" s="4" t="s">
        <v>384</v>
      </c>
      <c r="B19" s="4">
        <v>145</v>
      </c>
      <c r="C19" s="4" t="s">
        <v>151</v>
      </c>
      <c r="D19" s="4" t="s">
        <v>236</v>
      </c>
    </row>
    <row r="20" spans="1:4" x14ac:dyDescent="0.25">
      <c r="A20" s="4" t="s">
        <v>388</v>
      </c>
      <c r="B20" s="4">
        <v>492</v>
      </c>
      <c r="C20" s="4" t="s">
        <v>150</v>
      </c>
      <c r="D20" s="4" t="s">
        <v>236</v>
      </c>
    </row>
    <row r="21" spans="1:4" ht="25.5" x14ac:dyDescent="0.25">
      <c r="A21" s="4" t="s">
        <v>363</v>
      </c>
      <c r="B21" s="4" t="s">
        <v>164</v>
      </c>
      <c r="C21" s="4" t="s">
        <v>151</v>
      </c>
      <c r="D21" s="4" t="s">
        <v>365</v>
      </c>
    </row>
    <row r="22" spans="1:4" ht="38.25" x14ac:dyDescent="0.25">
      <c r="A22" s="4" t="s">
        <v>364</v>
      </c>
      <c r="B22" s="4" t="s">
        <v>164</v>
      </c>
      <c r="C22" s="4" t="s">
        <v>151</v>
      </c>
      <c r="D22" s="4" t="s">
        <v>366</v>
      </c>
    </row>
    <row r="23" spans="1:4" ht="25.5" x14ac:dyDescent="0.25">
      <c r="A23" s="4" t="s">
        <v>381</v>
      </c>
      <c r="B23" s="4" t="s">
        <v>164</v>
      </c>
      <c r="C23" s="4" t="s">
        <v>151</v>
      </c>
      <c r="D23" s="4" t="s">
        <v>365</v>
      </c>
    </row>
    <row r="24" spans="1:4" ht="25.5" x14ac:dyDescent="0.25">
      <c r="A24" s="4" t="s">
        <v>382</v>
      </c>
      <c r="B24" s="4" t="s">
        <v>164</v>
      </c>
      <c r="C24" s="4" t="s">
        <v>151</v>
      </c>
      <c r="D24" s="4" t="s">
        <v>365</v>
      </c>
    </row>
    <row r="25" spans="1:4" ht="25.5" x14ac:dyDescent="0.25">
      <c r="A25" s="4" t="s">
        <v>383</v>
      </c>
      <c r="B25" s="4" t="s">
        <v>164</v>
      </c>
      <c r="C25" s="4" t="s">
        <v>151</v>
      </c>
      <c r="D25" s="4" t="s">
        <v>365</v>
      </c>
    </row>
    <row r="26" spans="1:4" ht="25.5" x14ac:dyDescent="0.25">
      <c r="A26" s="4" t="s">
        <v>385</v>
      </c>
      <c r="B26" s="4" t="s">
        <v>164</v>
      </c>
      <c r="C26" s="4" t="s">
        <v>151</v>
      </c>
      <c r="D26" s="4" t="s">
        <v>365</v>
      </c>
    </row>
    <row r="27" spans="1:4" ht="25.5" x14ac:dyDescent="0.25">
      <c r="A27" s="4" t="s">
        <v>386</v>
      </c>
      <c r="B27" s="4" t="s">
        <v>164</v>
      </c>
      <c r="C27" s="4" t="s">
        <v>151</v>
      </c>
      <c r="D27" s="4" t="s">
        <v>365</v>
      </c>
    </row>
    <row r="28" spans="1:4" ht="25.5" x14ac:dyDescent="0.25">
      <c r="A28" s="4" t="s">
        <v>387</v>
      </c>
      <c r="B28" s="4" t="s">
        <v>164</v>
      </c>
      <c r="C28" s="4" t="s">
        <v>151</v>
      </c>
      <c r="D28" s="4" t="s">
        <v>365</v>
      </c>
    </row>
    <row r="29" spans="1:4" ht="25.5" x14ac:dyDescent="0.25">
      <c r="A29" s="4" t="s">
        <v>389</v>
      </c>
      <c r="B29" s="4" t="s">
        <v>164</v>
      </c>
      <c r="C29" s="4" t="s">
        <v>151</v>
      </c>
      <c r="D29" s="4" t="s">
        <v>365</v>
      </c>
    </row>
    <row r="30" spans="1:4" ht="25.5" x14ac:dyDescent="0.25">
      <c r="A30" s="4" t="s">
        <v>532</v>
      </c>
      <c r="B30" s="4" t="s">
        <v>164</v>
      </c>
      <c r="C30" s="4" t="s">
        <v>151</v>
      </c>
      <c r="D30" s="4" t="s">
        <v>365</v>
      </c>
    </row>
  </sheetData>
  <phoneticPr fontId="1"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9F524-3803-4DFD-AD4D-E9EABC5C1191}">
  <dimension ref="A1:L36"/>
  <sheetViews>
    <sheetView showZeros="0" workbookViewId="0">
      <pane ySplit="4" topLeftCell="A5" activePane="bottomLeft" state="frozen"/>
      <selection pane="bottomLeft" activeCell="S17" sqref="S17"/>
    </sheetView>
  </sheetViews>
  <sheetFormatPr defaultRowHeight="15" x14ac:dyDescent="0.25"/>
  <cols>
    <col min="1" max="1" width="5.5703125" customWidth="1"/>
    <col min="3" max="3" width="11.5703125" customWidth="1"/>
    <col min="4" max="4" width="10.28515625" customWidth="1"/>
    <col min="7" max="7" width="11.7109375" customWidth="1"/>
    <col min="8" max="8" width="13.28515625" customWidth="1"/>
    <col min="9" max="9" width="16.85546875" customWidth="1"/>
    <col min="11" max="11" width="11.140625" customWidth="1"/>
    <col min="12" max="12" width="12.140625" customWidth="1"/>
  </cols>
  <sheetData>
    <row r="1" spans="1:8" ht="15.75" x14ac:dyDescent="0.25">
      <c r="A1" s="1" t="s">
        <v>367</v>
      </c>
    </row>
    <row r="2" spans="1:8" x14ac:dyDescent="0.25">
      <c r="A2" s="120" t="s">
        <v>152</v>
      </c>
      <c r="B2" s="120" t="s">
        <v>33</v>
      </c>
      <c r="C2" s="120" t="s">
        <v>153</v>
      </c>
      <c r="D2" s="125" t="s">
        <v>154</v>
      </c>
      <c r="E2" s="125"/>
      <c r="F2" s="125"/>
      <c r="G2" s="125"/>
      <c r="H2" s="120" t="s">
        <v>35</v>
      </c>
    </row>
    <row r="3" spans="1:8" x14ac:dyDescent="0.25">
      <c r="A3" s="120"/>
      <c r="B3" s="120"/>
      <c r="C3" s="120"/>
      <c r="D3" s="11" t="s">
        <v>155</v>
      </c>
      <c r="E3" s="11" t="s">
        <v>40</v>
      </c>
      <c r="F3" s="11" t="s">
        <v>156</v>
      </c>
      <c r="G3" s="11" t="s">
        <v>61</v>
      </c>
      <c r="H3" s="120"/>
    </row>
    <row r="4" spans="1:8" x14ac:dyDescent="0.25">
      <c r="A4" s="120"/>
      <c r="B4" s="120"/>
      <c r="C4" s="120"/>
      <c r="D4" s="11" t="s">
        <v>157</v>
      </c>
      <c r="E4" s="11"/>
      <c r="F4" s="11" t="s">
        <v>30</v>
      </c>
      <c r="G4" s="11"/>
      <c r="H4" s="120"/>
    </row>
    <row r="5" spans="1:8" x14ac:dyDescent="0.25">
      <c r="A5" s="54">
        <v>1</v>
      </c>
      <c r="B5" s="53" t="s">
        <v>36</v>
      </c>
      <c r="C5" s="53">
        <v>101</v>
      </c>
      <c r="D5" s="53">
        <f>'Tab 3.Uur.truubid'!B3</f>
        <v>50</v>
      </c>
      <c r="E5" s="53" t="str">
        <f>'Tab 3.Uur.truubid'!C3</f>
        <v>PT</v>
      </c>
      <c r="F5" s="53">
        <f>'Tab 3.Uur.truubid'!D3</f>
        <v>10</v>
      </c>
      <c r="G5" s="53">
        <f>'Tab 3.Uur.truubid'!E3</f>
        <v>0</v>
      </c>
      <c r="H5" s="53"/>
    </row>
    <row r="6" spans="1:8" x14ac:dyDescent="0.25">
      <c r="A6" s="54">
        <v>2</v>
      </c>
      <c r="B6" s="53" t="s">
        <v>78</v>
      </c>
      <c r="C6" s="53">
        <v>140</v>
      </c>
      <c r="D6" s="53">
        <f>'Tab 3.Uur.truubid'!B18</f>
        <v>30</v>
      </c>
      <c r="E6" s="53" t="str">
        <f>'Tab 3.Uur.truubid'!C18</f>
        <v>BT</v>
      </c>
      <c r="F6" s="53">
        <f>'Tab 3.Uur.truubid'!D18</f>
        <v>8</v>
      </c>
      <c r="G6" s="53">
        <f>'Tab 3.Uur.truubid'!E18</f>
        <v>0</v>
      </c>
      <c r="H6" s="53"/>
    </row>
    <row r="7" spans="1:8" x14ac:dyDescent="0.25">
      <c r="A7" s="54">
        <v>3</v>
      </c>
      <c r="B7" s="53" t="s">
        <v>79</v>
      </c>
      <c r="C7" s="53">
        <v>141</v>
      </c>
      <c r="D7" s="53">
        <f>'Tab 3.Uur.truubid'!B19</f>
        <v>30</v>
      </c>
      <c r="E7" s="53" t="str">
        <f>'Tab 3.Uur.truubid'!C19</f>
        <v>BT</v>
      </c>
      <c r="F7" s="53">
        <f>'Tab 3.Uur.truubid'!D19</f>
        <v>8</v>
      </c>
      <c r="G7" s="53">
        <f>'Tab 3.Uur.truubid'!E19</f>
        <v>0</v>
      </c>
      <c r="H7" s="53"/>
    </row>
    <row r="8" spans="1:8" x14ac:dyDescent="0.25">
      <c r="A8" s="54">
        <v>4</v>
      </c>
      <c r="B8" s="53" t="s">
        <v>74</v>
      </c>
      <c r="C8" s="53">
        <v>130</v>
      </c>
      <c r="D8" s="53">
        <f>'Tab 3.Uur.truubid'!B14</f>
        <v>75</v>
      </c>
      <c r="E8" s="53" t="str">
        <f>'Tab 3.Uur.truubid'!C14</f>
        <v>BT</v>
      </c>
      <c r="F8" s="53">
        <f>'Tab 3.Uur.truubid'!D14</f>
        <v>7</v>
      </c>
      <c r="G8" s="53">
        <f>'Tab 3.Uur.truubid'!E14</f>
        <v>0</v>
      </c>
      <c r="H8" s="53"/>
    </row>
    <row r="9" spans="1:8" x14ac:dyDescent="0.25">
      <c r="A9" s="54">
        <v>5</v>
      </c>
      <c r="B9" s="53" t="s">
        <v>70</v>
      </c>
      <c r="C9" s="53">
        <v>104</v>
      </c>
      <c r="D9" s="53">
        <f>'Tab 3.Uur.truubid'!B10</f>
        <v>75</v>
      </c>
      <c r="E9" s="53" t="str">
        <f>'Tab 3.Uur.truubid'!C10</f>
        <v>BT</v>
      </c>
      <c r="F9" s="53">
        <f>'Tab 3.Uur.truubid'!D10</f>
        <v>6</v>
      </c>
      <c r="G9" s="53">
        <f>'Tab 3.Uur.truubid'!E10</f>
        <v>0</v>
      </c>
      <c r="H9" s="53"/>
    </row>
    <row r="10" spans="1:8" x14ac:dyDescent="0.25">
      <c r="A10" s="54">
        <v>6</v>
      </c>
      <c r="B10" s="53" t="s">
        <v>71</v>
      </c>
      <c r="C10" s="53">
        <v>113</v>
      </c>
      <c r="D10" s="53">
        <f>'Tab 3.Uur.truubid'!B11</f>
        <v>50</v>
      </c>
      <c r="E10" s="53" t="str">
        <f>'Tab 3.Uur.truubid'!C11</f>
        <v>BT</v>
      </c>
      <c r="F10" s="53">
        <f>'Tab 3.Uur.truubid'!D11</f>
        <v>6</v>
      </c>
      <c r="G10" s="53">
        <f>'Tab 3.Uur.truubid'!E11</f>
        <v>0</v>
      </c>
      <c r="H10" s="53"/>
    </row>
    <row r="11" spans="1:8" x14ac:dyDescent="0.25">
      <c r="A11" s="54">
        <v>7</v>
      </c>
      <c r="B11" s="53" t="s">
        <v>68</v>
      </c>
      <c r="C11" s="53">
        <v>103</v>
      </c>
      <c r="D11" s="53">
        <f>'Tab 3.Uur.truubid'!B8</f>
        <v>120</v>
      </c>
      <c r="E11" s="53" t="str">
        <f>'Tab 3.Uur.truubid'!C8</f>
        <v>BT</v>
      </c>
      <c r="F11" s="53">
        <f>'Tab 3.Uur.truubid'!D8</f>
        <v>6</v>
      </c>
      <c r="G11" s="53">
        <f>'Tab 3.Uur.truubid'!E8</f>
        <v>0</v>
      </c>
      <c r="H11" s="53"/>
    </row>
    <row r="12" spans="1:8" x14ac:dyDescent="0.25">
      <c r="A12" s="54">
        <v>8</v>
      </c>
      <c r="B12" s="53" t="s">
        <v>187</v>
      </c>
      <c r="C12" s="53">
        <v>173</v>
      </c>
      <c r="D12" s="53">
        <f>'Tab 3.Uur.truubid'!B33</f>
        <v>30</v>
      </c>
      <c r="E12" s="53" t="str">
        <f>'Tab 3.Uur.truubid'!C33</f>
        <v>BT</v>
      </c>
      <c r="F12" s="53">
        <f>'Tab 3.Uur.truubid'!D33</f>
        <v>8</v>
      </c>
      <c r="G12" s="53">
        <f>'Tab 3.Uur.truubid'!E33</f>
        <v>0</v>
      </c>
      <c r="H12" s="53"/>
    </row>
    <row r="13" spans="1:8" x14ac:dyDescent="0.25">
      <c r="A13" s="54">
        <v>9</v>
      </c>
      <c r="B13" s="53" t="s">
        <v>198</v>
      </c>
      <c r="C13" s="53">
        <v>179</v>
      </c>
      <c r="D13" s="53">
        <f>'Tab 3.Uur.truubid'!B44</f>
        <v>30</v>
      </c>
      <c r="E13" s="53" t="str">
        <f>'Tab 3.Uur.truubid'!C44</f>
        <v>BT</v>
      </c>
      <c r="F13" s="53">
        <f>'Tab 3.Uur.truubid'!D44</f>
        <v>6</v>
      </c>
      <c r="G13" s="53">
        <f>'Tab 3.Uur.truubid'!E44</f>
        <v>0</v>
      </c>
      <c r="H13" s="53"/>
    </row>
    <row r="14" spans="1:8" x14ac:dyDescent="0.25">
      <c r="A14" s="54">
        <v>10</v>
      </c>
      <c r="B14" s="53" t="s">
        <v>202</v>
      </c>
      <c r="C14" s="53">
        <v>184</v>
      </c>
      <c r="D14" s="53">
        <f>'Tab 3.Uur.truubid'!B48</f>
        <v>30</v>
      </c>
      <c r="E14" s="53" t="str">
        <f>'Tab 3.Uur.truubid'!C48</f>
        <v>BT</v>
      </c>
      <c r="F14" s="53">
        <f>'Tab 3.Uur.truubid'!D48</f>
        <v>6</v>
      </c>
      <c r="G14" s="53">
        <f>'Tab 3.Uur.truubid'!E48</f>
        <v>0</v>
      </c>
      <c r="H14" s="53"/>
    </row>
    <row r="15" spans="1:8" x14ac:dyDescent="0.25">
      <c r="A15" s="54">
        <v>11</v>
      </c>
      <c r="B15" s="53" t="s">
        <v>190</v>
      </c>
      <c r="C15" s="53">
        <v>158</v>
      </c>
      <c r="D15" s="53">
        <f>'Tab 3.Uur.truubid'!B36</f>
        <v>50</v>
      </c>
      <c r="E15" s="53" t="str">
        <f>'Tab 3.Uur.truubid'!C36</f>
        <v>BT</v>
      </c>
      <c r="F15" s="53">
        <f>'Tab 3.Uur.truubid'!D36</f>
        <v>7</v>
      </c>
      <c r="G15" s="53">
        <f>'Tab 3.Uur.truubid'!E36</f>
        <v>0</v>
      </c>
      <c r="H15" s="53"/>
    </row>
    <row r="16" spans="1:8" x14ac:dyDescent="0.25">
      <c r="A16" s="54">
        <v>12</v>
      </c>
      <c r="B16" s="53" t="s">
        <v>191</v>
      </c>
      <c r="C16" s="53">
        <v>161</v>
      </c>
      <c r="D16" s="53">
        <f>'Tab 3.Uur.truubid'!B37</f>
        <v>30</v>
      </c>
      <c r="E16" s="53" t="str">
        <f>'Tab 3.Uur.truubid'!C37</f>
        <v>BT</v>
      </c>
      <c r="F16" s="53">
        <f>'Tab 3.Uur.truubid'!D37</f>
        <v>7</v>
      </c>
      <c r="G16" s="53">
        <f>'Tab 3.Uur.truubid'!E37</f>
        <v>0</v>
      </c>
      <c r="H16" s="53"/>
    </row>
    <row r="17" spans="1:12" x14ac:dyDescent="0.25">
      <c r="A17" s="54">
        <v>13</v>
      </c>
      <c r="B17" s="53" t="s">
        <v>192</v>
      </c>
      <c r="C17" s="53">
        <v>159</v>
      </c>
      <c r="D17" s="53">
        <f>'Tab 3.Uur.truubid'!B38</f>
        <v>30</v>
      </c>
      <c r="E17" s="53" t="str">
        <f>'Tab 3.Uur.truubid'!C38</f>
        <v>BT</v>
      </c>
      <c r="F17" s="53">
        <f>'Tab 3.Uur.truubid'!D38</f>
        <v>6</v>
      </c>
      <c r="G17" s="53">
        <f>'Tab 3.Uur.truubid'!E38</f>
        <v>0</v>
      </c>
      <c r="H17" s="53"/>
    </row>
    <row r="18" spans="1:12" x14ac:dyDescent="0.25">
      <c r="A18" s="54">
        <v>14</v>
      </c>
      <c r="B18" s="53" t="s">
        <v>215</v>
      </c>
      <c r="C18" s="53">
        <v>218</v>
      </c>
      <c r="D18" s="53">
        <f>'Tab 3.Uur.truubid'!B54</f>
        <v>30</v>
      </c>
      <c r="E18" s="53" t="str">
        <f>'Tab 3.Uur.truubid'!C54</f>
        <v>BT</v>
      </c>
      <c r="F18" s="53">
        <f>'Tab 3.Uur.truubid'!D54</f>
        <v>6</v>
      </c>
      <c r="G18" s="53">
        <f>'Tab 3.Uur.truubid'!E54</f>
        <v>0</v>
      </c>
      <c r="H18" s="53"/>
    </row>
    <row r="19" spans="1:12" x14ac:dyDescent="0.25">
      <c r="A19" s="54">
        <v>15</v>
      </c>
      <c r="B19" s="53" t="s">
        <v>217</v>
      </c>
      <c r="C19" s="53">
        <v>225</v>
      </c>
      <c r="D19" s="53">
        <f>'Tab 3.Uur.truubid'!B56</f>
        <v>30</v>
      </c>
      <c r="E19" s="53" t="str">
        <f>'Tab 3.Uur.truubid'!C56</f>
        <v>BT</v>
      </c>
      <c r="F19" s="53">
        <f>'Tab 3.Uur.truubid'!D56</f>
        <v>6</v>
      </c>
      <c r="G19" s="53">
        <f>'Tab 3.Uur.truubid'!E56</f>
        <v>0</v>
      </c>
      <c r="H19" s="53"/>
    </row>
    <row r="20" spans="1:12" x14ac:dyDescent="0.25">
      <c r="A20" s="54">
        <v>16</v>
      </c>
      <c r="B20" s="53" t="s">
        <v>216</v>
      </c>
      <c r="C20" s="53">
        <v>224</v>
      </c>
      <c r="D20" s="53">
        <f>'Tab 3.Uur.truubid'!B55</f>
        <v>50</v>
      </c>
      <c r="E20" s="53" t="str">
        <f>'Tab 3.Uur.truubid'!C55</f>
        <v>BT</v>
      </c>
      <c r="F20" s="53">
        <f>'Tab 3.Uur.truubid'!D55</f>
        <v>8</v>
      </c>
      <c r="G20" s="53">
        <f>'Tab 3.Uur.truubid'!E55</f>
        <v>0</v>
      </c>
      <c r="H20" s="53"/>
    </row>
    <row r="21" spans="1:12" x14ac:dyDescent="0.25">
      <c r="A21" s="54">
        <v>17</v>
      </c>
      <c r="B21" s="53" t="s">
        <v>67</v>
      </c>
      <c r="C21" s="53">
        <v>103</v>
      </c>
      <c r="D21" s="53">
        <f>'Tab 3.Uur.truubid'!B7</f>
        <v>120</v>
      </c>
      <c r="E21" s="53" t="str">
        <f>'Tab 3.Uur.truubid'!C7</f>
        <v>BT</v>
      </c>
      <c r="F21" s="53">
        <f>'Tab 3.Uur.truubid'!D7</f>
        <v>6</v>
      </c>
      <c r="G21" s="53">
        <f>'Tab 3.Uur.truubid'!E7</f>
        <v>0</v>
      </c>
      <c r="H21" s="53"/>
    </row>
    <row r="22" spans="1:12" x14ac:dyDescent="0.25">
      <c r="A22" s="54">
        <v>18</v>
      </c>
      <c r="B22" s="53" t="s">
        <v>76</v>
      </c>
      <c r="C22" s="53" t="s">
        <v>326</v>
      </c>
      <c r="D22" s="53">
        <f>'Tab 3.Uur.truubid'!B16</f>
        <v>50</v>
      </c>
      <c r="E22" s="53" t="str">
        <f>'Tab 3.Uur.truubid'!C16</f>
        <v>PT</v>
      </c>
      <c r="F22" s="53">
        <f>'Tab 3.Uur.truubid'!D16</f>
        <v>12</v>
      </c>
      <c r="G22" s="53">
        <f>'Tab 3.Uur.truubid'!E16</f>
        <v>0</v>
      </c>
      <c r="H22" s="53"/>
    </row>
    <row r="24" spans="1:12" x14ac:dyDescent="0.25">
      <c r="A24" s="141" t="s">
        <v>47</v>
      </c>
      <c r="B24" s="141"/>
      <c r="C24" s="141"/>
      <c r="D24" s="141"/>
      <c r="E24" s="141"/>
      <c r="F24" s="55">
        <f>SUM(F5:F23)</f>
        <v>129</v>
      </c>
      <c r="I24" s="65" t="s">
        <v>165</v>
      </c>
      <c r="J24" s="65" t="s">
        <v>166</v>
      </c>
      <c r="K24" s="65" t="s">
        <v>167</v>
      </c>
    </row>
    <row r="26" spans="1:12" ht="15.75" x14ac:dyDescent="0.25">
      <c r="A26" s="1" t="s">
        <v>368</v>
      </c>
    </row>
    <row r="27" spans="1:12" ht="15" customHeight="1" x14ac:dyDescent="0.25">
      <c r="A27" s="140" t="s">
        <v>152</v>
      </c>
      <c r="B27" s="140" t="s">
        <v>33</v>
      </c>
      <c r="C27" s="140" t="s">
        <v>153</v>
      </c>
      <c r="D27" s="142" t="s">
        <v>370</v>
      </c>
      <c r="E27" s="142"/>
      <c r="F27" s="142"/>
      <c r="G27" s="142"/>
      <c r="H27" s="142"/>
      <c r="I27" s="142"/>
      <c r="J27" s="142"/>
      <c r="K27" s="142"/>
      <c r="L27" s="140" t="s">
        <v>35</v>
      </c>
    </row>
    <row r="28" spans="1:12" ht="51" x14ac:dyDescent="0.25">
      <c r="A28" s="140"/>
      <c r="B28" s="140"/>
      <c r="C28" s="140"/>
      <c r="D28" s="26" t="s">
        <v>155</v>
      </c>
      <c r="E28" s="26" t="s">
        <v>40</v>
      </c>
      <c r="F28" s="26" t="s">
        <v>156</v>
      </c>
      <c r="G28" s="26" t="s">
        <v>61</v>
      </c>
      <c r="H28" s="26" t="s">
        <v>317</v>
      </c>
      <c r="I28" s="26" t="s">
        <v>374</v>
      </c>
      <c r="J28" s="26" t="s">
        <v>371</v>
      </c>
      <c r="K28" s="26" t="s">
        <v>373</v>
      </c>
      <c r="L28" s="140"/>
    </row>
    <row r="29" spans="1:12" x14ac:dyDescent="0.25">
      <c r="A29" s="140"/>
      <c r="B29" s="140"/>
      <c r="C29" s="140"/>
      <c r="D29" s="26" t="s">
        <v>157</v>
      </c>
      <c r="E29" s="26"/>
      <c r="F29" s="26" t="s">
        <v>30</v>
      </c>
      <c r="G29" s="26"/>
      <c r="H29" s="92" t="s">
        <v>30</v>
      </c>
      <c r="I29" s="93" t="s">
        <v>372</v>
      </c>
      <c r="J29" s="93" t="s">
        <v>372</v>
      </c>
      <c r="K29" s="93" t="s">
        <v>372</v>
      </c>
      <c r="L29" s="140"/>
    </row>
    <row r="30" spans="1:12" ht="22.5" x14ac:dyDescent="0.25">
      <c r="A30" s="95">
        <v>1</v>
      </c>
      <c r="B30" s="95" t="s">
        <v>369</v>
      </c>
      <c r="C30" s="95" t="s">
        <v>327</v>
      </c>
      <c r="D30" s="95">
        <v>50</v>
      </c>
      <c r="E30" s="95" t="s">
        <v>168</v>
      </c>
      <c r="F30" s="95">
        <v>12</v>
      </c>
      <c r="G30" s="95" t="s">
        <v>186</v>
      </c>
      <c r="H30" s="95">
        <v>1.5</v>
      </c>
      <c r="I30" s="95">
        <v>6</v>
      </c>
      <c r="J30" s="95">
        <v>40</v>
      </c>
      <c r="K30" s="95">
        <v>22</v>
      </c>
      <c r="L30" s="97" t="s">
        <v>375</v>
      </c>
    </row>
    <row r="31" spans="1:12" x14ac:dyDescent="0.25">
      <c r="A31" s="95"/>
      <c r="B31" s="95"/>
      <c r="C31" s="95"/>
      <c r="D31" s="95"/>
      <c r="E31" s="95"/>
      <c r="F31" s="95"/>
      <c r="G31" s="95"/>
      <c r="H31" s="95"/>
      <c r="I31" s="95"/>
      <c r="J31" s="95"/>
      <c r="K31" s="96"/>
      <c r="L31" s="95"/>
    </row>
    <row r="32" spans="1:12" x14ac:dyDescent="0.25">
      <c r="A32" s="141" t="s">
        <v>47</v>
      </c>
      <c r="B32" s="141"/>
      <c r="C32" s="141"/>
      <c r="D32" s="141"/>
      <c r="E32" s="141"/>
      <c r="F32" s="55">
        <f>SUM(F30:F31)</f>
        <v>12</v>
      </c>
      <c r="G32" s="55"/>
      <c r="H32" s="55"/>
      <c r="I32" s="55">
        <f t="shared" ref="I32:K32" si="0">SUM(I30:I31)</f>
        <v>6</v>
      </c>
      <c r="J32" s="55">
        <f t="shared" si="0"/>
        <v>40</v>
      </c>
      <c r="K32" s="55">
        <f t="shared" si="0"/>
        <v>22</v>
      </c>
      <c r="L32" s="95"/>
    </row>
    <row r="33" spans="1:11" x14ac:dyDescent="0.25">
      <c r="A33" s="94"/>
      <c r="B33" s="94"/>
      <c r="C33" s="94"/>
      <c r="D33" s="94"/>
      <c r="E33" s="94"/>
      <c r="F33" s="94"/>
      <c r="G33" s="94"/>
      <c r="H33" s="94"/>
      <c r="I33" s="94"/>
      <c r="J33" s="94"/>
      <c r="K33" s="94"/>
    </row>
    <row r="34" spans="1:11" x14ac:dyDescent="0.25">
      <c r="A34" s="94"/>
      <c r="B34" s="94"/>
      <c r="C34" s="94"/>
      <c r="D34" s="94"/>
      <c r="E34" s="94"/>
      <c r="F34" s="94"/>
      <c r="G34" s="94"/>
      <c r="H34" s="94"/>
      <c r="I34" s="94"/>
      <c r="J34" s="94"/>
      <c r="K34" s="94"/>
    </row>
    <row r="35" spans="1:11" x14ac:dyDescent="0.25">
      <c r="A35" s="94"/>
      <c r="B35" s="94"/>
      <c r="C35" s="94"/>
      <c r="D35" s="94"/>
      <c r="E35" s="94"/>
      <c r="F35" s="94"/>
      <c r="G35" s="94"/>
      <c r="H35" s="94"/>
      <c r="I35" s="94"/>
      <c r="J35" s="94"/>
      <c r="K35" s="94"/>
    </row>
    <row r="36" spans="1:11" x14ac:dyDescent="0.25">
      <c r="A36" s="94"/>
      <c r="B36" s="94"/>
      <c r="C36" s="94"/>
      <c r="D36" s="94"/>
      <c r="E36" s="94"/>
      <c r="F36" s="94"/>
      <c r="G36" s="94"/>
      <c r="H36" s="94"/>
      <c r="I36" s="94"/>
      <c r="J36" s="94"/>
      <c r="K36" s="94"/>
    </row>
  </sheetData>
  <mergeCells count="12">
    <mergeCell ref="A32:E32"/>
    <mergeCell ref="D27:K27"/>
    <mergeCell ref="A27:A29"/>
    <mergeCell ref="B27:B29"/>
    <mergeCell ref="C27:C29"/>
    <mergeCell ref="L27:L29"/>
    <mergeCell ref="H2:H4"/>
    <mergeCell ref="A24:E24"/>
    <mergeCell ref="A2:A4"/>
    <mergeCell ref="B2:B4"/>
    <mergeCell ref="C2:C4"/>
    <mergeCell ref="D2:G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12BE28-C9E0-4775-A830-AD44B8A5E3B4}">
  <dimension ref="A1:J18"/>
  <sheetViews>
    <sheetView workbookViewId="0">
      <selection activeCell="P25" sqref="P25"/>
    </sheetView>
  </sheetViews>
  <sheetFormatPr defaultRowHeight="15" x14ac:dyDescent="0.25"/>
  <cols>
    <col min="1" max="1" width="4.28515625" customWidth="1"/>
    <col min="10" max="10" width="19.28515625" customWidth="1"/>
  </cols>
  <sheetData>
    <row r="1" spans="1:10" ht="15.75" x14ac:dyDescent="0.25">
      <c r="A1" s="1" t="s">
        <v>323</v>
      </c>
    </row>
    <row r="3" spans="1:10" s="8" customFormat="1" ht="13.5" customHeight="1" x14ac:dyDescent="0.2">
      <c r="A3" s="120" t="s">
        <v>152</v>
      </c>
      <c r="B3" s="121" t="s">
        <v>311</v>
      </c>
      <c r="C3" s="121"/>
      <c r="D3" s="121"/>
      <c r="E3" s="121"/>
      <c r="F3" s="121"/>
      <c r="G3" s="121"/>
      <c r="H3" s="121"/>
      <c r="I3" s="121"/>
      <c r="J3" s="121" t="s">
        <v>35</v>
      </c>
    </row>
    <row r="4" spans="1:10" s="8" customFormat="1" ht="12.75" customHeight="1" x14ac:dyDescent="0.2">
      <c r="A4" s="120"/>
      <c r="B4" s="121" t="s">
        <v>315</v>
      </c>
      <c r="C4" s="120" t="s">
        <v>316</v>
      </c>
      <c r="D4" s="121" t="s">
        <v>130</v>
      </c>
      <c r="E4" s="120" t="s">
        <v>319</v>
      </c>
      <c r="F4" s="125" t="s">
        <v>318</v>
      </c>
      <c r="G4" s="120" t="s">
        <v>317</v>
      </c>
      <c r="H4" s="120" t="s">
        <v>312</v>
      </c>
      <c r="I4" s="120" t="s">
        <v>313</v>
      </c>
      <c r="J4" s="121"/>
    </row>
    <row r="5" spans="1:10" s="8" customFormat="1" ht="12.75" x14ac:dyDescent="0.2">
      <c r="A5" s="120"/>
      <c r="B5" s="121"/>
      <c r="C5" s="120"/>
      <c r="D5" s="121"/>
      <c r="E5" s="120"/>
      <c r="F5" s="125"/>
      <c r="G5" s="120"/>
      <c r="H5" s="120"/>
      <c r="I5" s="120"/>
      <c r="J5" s="121"/>
    </row>
    <row r="6" spans="1:10" s="8" customFormat="1" ht="12.75" x14ac:dyDescent="0.2">
      <c r="A6" s="120"/>
      <c r="B6" s="121"/>
      <c r="C6" s="120"/>
      <c r="D6" s="121"/>
      <c r="E6" s="120"/>
      <c r="F6" s="125"/>
      <c r="G6" s="120"/>
      <c r="H6" s="120"/>
      <c r="I6" s="120"/>
      <c r="J6" s="121"/>
    </row>
    <row r="7" spans="1:10" s="8" customFormat="1" ht="14.25" x14ac:dyDescent="0.2">
      <c r="A7" s="120"/>
      <c r="B7" s="121"/>
      <c r="C7" s="120"/>
      <c r="D7" s="7" t="s">
        <v>30</v>
      </c>
      <c r="E7" s="7" t="s">
        <v>30</v>
      </c>
      <c r="F7" s="125"/>
      <c r="G7" s="7" t="s">
        <v>30</v>
      </c>
      <c r="H7" s="7" t="s">
        <v>140</v>
      </c>
      <c r="I7" s="7" t="s">
        <v>140</v>
      </c>
      <c r="J7" s="121"/>
    </row>
    <row r="8" spans="1:10" s="8" customFormat="1" ht="22.5" x14ac:dyDescent="0.2">
      <c r="A8" s="84">
        <v>1</v>
      </c>
      <c r="B8" s="70" t="s">
        <v>325</v>
      </c>
      <c r="C8" s="70" t="s">
        <v>314</v>
      </c>
      <c r="D8" s="70">
        <v>20</v>
      </c>
      <c r="E8" s="70">
        <v>0.4</v>
      </c>
      <c r="F8" s="70">
        <v>1.5</v>
      </c>
      <c r="G8" s="70">
        <v>1.4</v>
      </c>
      <c r="H8" s="81">
        <v>3.5</v>
      </c>
      <c r="I8" s="82">
        <f>H8*D8</f>
        <v>70</v>
      </c>
      <c r="J8" s="90" t="s">
        <v>358</v>
      </c>
    </row>
    <row r="9" spans="1:10" s="8" customFormat="1" ht="22.5" x14ac:dyDescent="0.2">
      <c r="A9" s="84">
        <v>2</v>
      </c>
      <c r="B9" s="70" t="s">
        <v>359</v>
      </c>
      <c r="C9" s="70" t="s">
        <v>314</v>
      </c>
      <c r="D9" s="70">
        <v>26</v>
      </c>
      <c r="E9" s="70">
        <v>0.4</v>
      </c>
      <c r="F9" s="70">
        <v>1.5</v>
      </c>
      <c r="G9" s="70">
        <v>2.0499999999999998</v>
      </c>
      <c r="H9" s="81">
        <v>6.4</v>
      </c>
      <c r="I9" s="82">
        <f t="shared" ref="I9:I10" si="0">H9*D9</f>
        <v>166.4</v>
      </c>
      <c r="J9" s="90" t="s">
        <v>357</v>
      </c>
    </row>
    <row r="10" spans="1:10" s="8" customFormat="1" ht="12.75" x14ac:dyDescent="0.2">
      <c r="A10" s="84">
        <v>3</v>
      </c>
      <c r="B10" s="70" t="s">
        <v>326</v>
      </c>
      <c r="C10" s="70" t="s">
        <v>324</v>
      </c>
      <c r="D10" s="70">
        <v>187</v>
      </c>
      <c r="E10" s="70">
        <v>0.4</v>
      </c>
      <c r="F10" s="70">
        <v>1.5</v>
      </c>
      <c r="G10" s="70">
        <v>1.7</v>
      </c>
      <c r="H10" s="70">
        <v>1.2</v>
      </c>
      <c r="I10" s="82">
        <f t="shared" si="0"/>
        <v>224.4</v>
      </c>
      <c r="J10" s="70"/>
    </row>
    <row r="11" spans="1:10" s="8" customFormat="1" ht="12.75" x14ac:dyDescent="0.2">
      <c r="A11" s="84">
        <v>4</v>
      </c>
      <c r="B11" s="70" t="s">
        <v>327</v>
      </c>
      <c r="C11" s="70" t="s">
        <v>324</v>
      </c>
      <c r="D11" s="70">
        <v>75</v>
      </c>
      <c r="E11" s="70">
        <v>0.4</v>
      </c>
      <c r="F11" s="70">
        <v>1.5</v>
      </c>
      <c r="G11" s="70">
        <v>1.4</v>
      </c>
      <c r="H11" s="81">
        <v>1</v>
      </c>
      <c r="I11" s="82">
        <f t="shared" ref="I11" si="1">H11*D11</f>
        <v>75</v>
      </c>
      <c r="J11" s="70"/>
    </row>
    <row r="12" spans="1:10" s="8" customFormat="1" ht="12.75" x14ac:dyDescent="0.2">
      <c r="A12" s="84"/>
      <c r="B12" s="70"/>
      <c r="C12" s="70"/>
      <c r="D12" s="70"/>
      <c r="E12" s="70"/>
      <c r="F12" s="70"/>
      <c r="G12" s="70"/>
      <c r="H12" s="70"/>
      <c r="I12" s="82"/>
      <c r="J12" s="70"/>
    </row>
    <row r="13" spans="1:10" s="8" customFormat="1" ht="12.75" x14ac:dyDescent="0.2">
      <c r="A13" s="146" t="s">
        <v>135</v>
      </c>
      <c r="B13" s="146"/>
      <c r="C13" s="83" t="s">
        <v>314</v>
      </c>
      <c r="D13" s="83">
        <f>SUMIF($C$8:$C$12,$C13,D$8:D$12)</f>
        <v>46</v>
      </c>
      <c r="E13" s="83"/>
      <c r="F13" s="83"/>
      <c r="G13" s="83"/>
      <c r="H13" s="83"/>
      <c r="I13" s="88">
        <f>SUMIF($C$8:$C$12,$C13,I$8:I$12)</f>
        <v>236.4</v>
      </c>
      <c r="J13" s="83"/>
    </row>
    <row r="14" spans="1:10" s="8" customFormat="1" ht="12.75" x14ac:dyDescent="0.2">
      <c r="A14" s="146" t="s">
        <v>135</v>
      </c>
      <c r="B14" s="146"/>
      <c r="C14" s="83" t="s">
        <v>324</v>
      </c>
      <c r="D14" s="83">
        <f>SUMIF($C$8:$C$12,$C14,D$8:D$12)</f>
        <v>262</v>
      </c>
      <c r="E14" s="83"/>
      <c r="F14" s="83"/>
      <c r="G14" s="83"/>
      <c r="H14" s="83"/>
      <c r="I14" s="88">
        <f>SUMIF($C$8:$C$12,$C14,I$8:I$12)</f>
        <v>299.39999999999998</v>
      </c>
      <c r="J14" s="83"/>
    </row>
    <row r="15" spans="1:10" s="8" customFormat="1" ht="12.75" x14ac:dyDescent="0.2">
      <c r="A15" s="143" t="s">
        <v>49</v>
      </c>
      <c r="B15" s="144"/>
      <c r="C15" s="145"/>
      <c r="D15" s="49">
        <f>SUM(D13:D14)</f>
        <v>308</v>
      </c>
      <c r="E15" s="49"/>
      <c r="F15" s="49"/>
      <c r="G15" s="49"/>
      <c r="H15" s="49"/>
      <c r="I15" s="50">
        <f t="shared" ref="I15" si="2">SUM(I13:I14)</f>
        <v>535.79999999999995</v>
      </c>
      <c r="J15" s="49"/>
    </row>
    <row r="16" spans="1:10" s="8" customFormat="1" ht="12.75" customHeight="1" x14ac:dyDescent="0.2">
      <c r="A16" s="85" t="s">
        <v>170</v>
      </c>
      <c r="B16" s="85"/>
      <c r="C16" s="86"/>
      <c r="D16" s="86"/>
      <c r="E16" s="86"/>
      <c r="F16" s="86"/>
      <c r="G16" s="86"/>
      <c r="H16" s="86"/>
      <c r="I16" s="86"/>
      <c r="J16" s="86"/>
    </row>
    <row r="17" spans="1:10" s="8" customFormat="1" ht="12.75" x14ac:dyDescent="0.2">
      <c r="A17" s="85" t="s">
        <v>360</v>
      </c>
      <c r="B17" s="85"/>
      <c r="C17" s="86"/>
      <c r="D17" s="86"/>
      <c r="E17" s="86"/>
      <c r="F17" s="86"/>
      <c r="G17" s="86"/>
      <c r="H17" s="86"/>
      <c r="I17" s="86"/>
      <c r="J17" s="86"/>
    </row>
    <row r="18" spans="1:10" x14ac:dyDescent="0.25">
      <c r="A18" s="85" t="s">
        <v>328</v>
      </c>
    </row>
  </sheetData>
  <mergeCells count="14">
    <mergeCell ref="A15:C15"/>
    <mergeCell ref="A3:A7"/>
    <mergeCell ref="B3:I3"/>
    <mergeCell ref="J3:J7"/>
    <mergeCell ref="B4:B7"/>
    <mergeCell ref="C4:C7"/>
    <mergeCell ref="D4:D6"/>
    <mergeCell ref="H4:H6"/>
    <mergeCell ref="I4:I6"/>
    <mergeCell ref="A13:B13"/>
    <mergeCell ref="E4:E6"/>
    <mergeCell ref="F4:F7"/>
    <mergeCell ref="G4:G6"/>
    <mergeCell ref="A14:B1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3C718C-9CBD-454E-B6E2-962D5AC01C2E}">
  <dimension ref="A1:F30"/>
  <sheetViews>
    <sheetView showZeros="0" workbookViewId="0">
      <pane ySplit="2" topLeftCell="A3" activePane="bottomLeft" state="frozen"/>
      <selection pane="bottomLeft" activeCell="L13" sqref="L13"/>
    </sheetView>
  </sheetViews>
  <sheetFormatPr defaultRowHeight="12.75" x14ac:dyDescent="0.25"/>
  <cols>
    <col min="1" max="1" width="5.42578125" style="13" customWidth="1"/>
    <col min="2" max="2" width="41.42578125" style="13" customWidth="1"/>
    <col min="3" max="3" width="12.7109375" style="13" customWidth="1"/>
    <col min="4" max="5" width="9.140625" style="13"/>
    <col min="6" max="6" width="11.42578125" style="13" customWidth="1"/>
    <col min="7" max="16384" width="9.140625" style="13"/>
  </cols>
  <sheetData>
    <row r="1" spans="1:6" ht="15.75" x14ac:dyDescent="0.25">
      <c r="A1" s="1" t="s">
        <v>330</v>
      </c>
    </row>
    <row r="2" spans="1:6" ht="26.25" x14ac:dyDescent="0.25">
      <c r="A2" s="2" t="s">
        <v>25</v>
      </c>
      <c r="B2" s="2" t="s">
        <v>22</v>
      </c>
      <c r="C2" s="2" t="s">
        <v>45</v>
      </c>
      <c r="D2" s="2" t="s">
        <v>23</v>
      </c>
      <c r="E2" s="2" t="s">
        <v>43</v>
      </c>
      <c r="F2" s="2" t="s">
        <v>44</v>
      </c>
    </row>
    <row r="3" spans="1:6" x14ac:dyDescent="0.25">
      <c r="A3" s="21">
        <v>1</v>
      </c>
      <c r="B3" s="126" t="str">
        <f>'Tab 4.Kav.tööd'!B3</f>
        <v>Ettevalmistustööd</v>
      </c>
      <c r="C3" s="126"/>
      <c r="D3" s="126"/>
      <c r="E3" s="126"/>
      <c r="F3" s="126"/>
    </row>
    <row r="4" spans="1:6" x14ac:dyDescent="0.25">
      <c r="A4" s="21">
        <v>2</v>
      </c>
      <c r="B4" s="17" t="str">
        <f>'Tab 4.Kav.tööd'!B4</f>
        <v>Raadatavate trasside mahamärkimine</v>
      </c>
      <c r="C4" s="82">
        <v>65</v>
      </c>
      <c r="D4" s="4" t="str">
        <f>'Tab 4.Kav.tööd'!C4</f>
        <v>km</v>
      </c>
      <c r="E4" s="4">
        <f>'Tab 4.Kav.tööd'!D4</f>
        <v>48.51</v>
      </c>
      <c r="F4" s="57">
        <f t="shared" ref="F4:F27" si="0">C4*E4</f>
        <v>3153.15</v>
      </c>
    </row>
    <row r="5" spans="1:6" ht="25.5" x14ac:dyDescent="0.25">
      <c r="A5" s="21">
        <v>3</v>
      </c>
      <c r="B5" s="17" t="str">
        <f>'Tab 4.Kav.tööd'!B5</f>
        <v>Puittaimestiku raie trassidel ja paisude asukohas</v>
      </c>
      <c r="C5" s="82">
        <v>1190</v>
      </c>
      <c r="D5" s="4" t="str">
        <f>'Tab 4.Kav.tööd'!C5</f>
        <v>ha</v>
      </c>
      <c r="E5" s="4">
        <f>'Tab 4.Kav.tööd'!D5</f>
        <v>26.590999999999998</v>
      </c>
      <c r="F5" s="57">
        <f t="shared" si="0"/>
        <v>31643.289999999997</v>
      </c>
    </row>
    <row r="6" spans="1:6" x14ac:dyDescent="0.25">
      <c r="A6" s="21">
        <v>4</v>
      </c>
      <c r="B6" s="17" t="str">
        <f>'Tab 4.Kav.tööd'!B6</f>
        <v>Tüveste vedu trassidelt veokaugus kuni 1 km</v>
      </c>
      <c r="C6" s="82">
        <v>1333</v>
      </c>
      <c r="D6" s="4" t="str">
        <f>'Tab 4.Kav.tööd'!C6</f>
        <v>ha</v>
      </c>
      <c r="E6" s="4">
        <f>'Tab 4.Kav.tööd'!D6</f>
        <v>5.3182</v>
      </c>
      <c r="F6" s="57">
        <f t="shared" si="0"/>
        <v>7089.1606000000002</v>
      </c>
    </row>
    <row r="7" spans="1:6" x14ac:dyDescent="0.25">
      <c r="A7" s="21">
        <v>5</v>
      </c>
      <c r="B7" s="17" t="str">
        <f>'Tab 4.Kav.tööd'!B7</f>
        <v>Kändude juurimine paisude aluselt alalt</v>
      </c>
      <c r="C7" s="82">
        <v>383</v>
      </c>
      <c r="D7" s="4" t="str">
        <f>'Tab 4.Kav.tööd'!C7</f>
        <v>ha</v>
      </c>
      <c r="E7" s="4">
        <f>'Tab 4.Kav.tööd'!D7</f>
        <v>0.78500000000000003</v>
      </c>
      <c r="F7" s="57">
        <f t="shared" si="0"/>
        <v>300.65500000000003</v>
      </c>
    </row>
    <row r="8" spans="1:6" x14ac:dyDescent="0.25">
      <c r="A8" s="21">
        <v>6</v>
      </c>
      <c r="B8" s="17" t="str">
        <f>'Tab 4.Kav.tööd'!B8</f>
        <v>Koprapaisude likvideerimine</v>
      </c>
      <c r="C8" s="82">
        <v>183.9</v>
      </c>
      <c r="D8" s="4" t="str">
        <f>'Tab 4.Kav.tööd'!C8</f>
        <v>tk</v>
      </c>
      <c r="E8" s="4">
        <f>'Tab 4.Kav.tööd'!D8</f>
        <v>6</v>
      </c>
      <c r="F8" s="57">
        <f t="shared" ref="F8" si="1">C8*E8</f>
        <v>1103.4000000000001</v>
      </c>
    </row>
    <row r="9" spans="1:6" x14ac:dyDescent="0.25">
      <c r="A9" s="21">
        <v>7</v>
      </c>
      <c r="B9" s="17" t="str">
        <f>'Tab 4.Kav.tööd'!B9</f>
        <v>Setteekraanide rajamine</v>
      </c>
      <c r="C9" s="82">
        <v>250</v>
      </c>
      <c r="D9" s="4" t="str">
        <f>'Tab 4.Kav.tööd'!C9</f>
        <v>tk</v>
      </c>
      <c r="E9" s="4">
        <f>'Tab 4.Kav.tööd'!D9</f>
        <v>8</v>
      </c>
      <c r="F9" s="57">
        <f t="shared" ref="F9" si="2">C9*E9</f>
        <v>2000</v>
      </c>
    </row>
    <row r="10" spans="1:6" x14ac:dyDescent="0.25">
      <c r="A10" s="21">
        <v>8</v>
      </c>
      <c r="B10" s="126" t="str">
        <f>'Tab 4.Kav.tööd'!B12</f>
        <v>Mullatööd ja paisud</v>
      </c>
      <c r="C10" s="126"/>
      <c r="D10" s="126"/>
      <c r="E10" s="126"/>
      <c r="F10" s="126"/>
    </row>
    <row r="11" spans="1:6" x14ac:dyDescent="0.25">
      <c r="A11" s="21">
        <v>9</v>
      </c>
      <c r="B11" s="17" t="str">
        <f>'Tab 4.Kav.tööd'!B13</f>
        <v>Kraavivallide likvideerimine (I-II gr. pinnas)</v>
      </c>
      <c r="C11" s="56">
        <v>0.7</v>
      </c>
      <c r="D11" s="4" t="str">
        <f>'Tab 4.Kav.tööd'!C13</f>
        <v>m3</v>
      </c>
      <c r="E11" s="4">
        <f>'Tab 4.Kav.tööd'!D13</f>
        <v>85720.355499999991</v>
      </c>
      <c r="F11" s="57">
        <f t="shared" si="0"/>
        <v>60004.248849999989</v>
      </c>
    </row>
    <row r="12" spans="1:6" ht="25.5" x14ac:dyDescent="0.25">
      <c r="A12" s="21">
        <v>10</v>
      </c>
      <c r="B12" s="17" t="str">
        <f>'Tab 4.Kav.tööd'!B14</f>
        <v>Kraavide täitmine kohapealse pinnasega (I-II gr. pinnas)</v>
      </c>
      <c r="C12" s="56">
        <v>0.7</v>
      </c>
      <c r="D12" s="4" t="str">
        <f>'Tab 4.Kav.tööd'!C14</f>
        <v>m3</v>
      </c>
      <c r="E12" s="4">
        <f>'Tab 4.Kav.tööd'!D14</f>
        <v>70423.525000000009</v>
      </c>
      <c r="F12" s="57">
        <f t="shared" si="0"/>
        <v>49296.467500000006</v>
      </c>
    </row>
    <row r="13" spans="1:6" x14ac:dyDescent="0.25">
      <c r="A13" s="21">
        <v>11</v>
      </c>
      <c r="B13" s="17" t="str">
        <f>'Tab 4.Kav.tööd'!B15</f>
        <v>Paisude mahamärkimine</v>
      </c>
      <c r="C13" s="82">
        <v>25</v>
      </c>
      <c r="D13" s="4" t="str">
        <f>'Tab 4.Kav.tööd'!C15</f>
        <v>tk</v>
      </c>
      <c r="E13" s="4">
        <f>'Tab 4.Kav.tööd'!D15</f>
        <v>133</v>
      </c>
      <c r="F13" s="57">
        <f t="shared" si="0"/>
        <v>3325</v>
      </c>
    </row>
    <row r="14" spans="1:6" ht="25.5" x14ac:dyDescent="0.25">
      <c r="A14" s="21">
        <v>12</v>
      </c>
      <c r="B14" s="17" t="str">
        <f>'Tab 4.Kav.tööd'!B16</f>
        <v>Sette/pinnase eemaldamine pinnaspaisude alt (I-II gr. pinnas 5 m3/pais)</v>
      </c>
      <c r="C14" s="56">
        <v>0.7</v>
      </c>
      <c r="D14" s="4" t="str">
        <f>'Tab 4.Kav.tööd'!C16</f>
        <v>m3</v>
      </c>
      <c r="E14" s="4">
        <f>'Tab 4.Kav.tööd'!D16</f>
        <v>620</v>
      </c>
      <c r="F14" s="57">
        <f t="shared" si="0"/>
        <v>434</v>
      </c>
    </row>
    <row r="15" spans="1:6" ht="38.25" x14ac:dyDescent="0.25">
      <c r="A15" s="21">
        <v>13</v>
      </c>
      <c r="B15" s="17" t="str">
        <f>'Tab 4.Kav.tööd'!B17</f>
        <v>Pinnaspaisude ehitamine kohapealsest pinnasest (I-II gr. pinnas), sh pinnase tihendamine mehhanismidega</v>
      </c>
      <c r="C15" s="81">
        <v>1</v>
      </c>
      <c r="D15" s="4" t="str">
        <f>'Tab 4.Kav.tööd'!C17</f>
        <v>m3</v>
      </c>
      <c r="E15" s="4">
        <f>'Tab 4.Kav.tööd'!D17</f>
        <v>3074</v>
      </c>
      <c r="F15" s="57">
        <f t="shared" si="0"/>
        <v>3074</v>
      </c>
    </row>
    <row r="16" spans="1:6" x14ac:dyDescent="0.25">
      <c r="A16" s="21">
        <v>14</v>
      </c>
      <c r="B16" s="126" t="str">
        <f>'Tab 4.Kav.tööd'!B18</f>
        <v>Truubid</v>
      </c>
      <c r="C16" s="126"/>
      <c r="D16" s="126"/>
      <c r="E16" s="126"/>
      <c r="F16" s="126"/>
    </row>
    <row r="17" spans="1:6" ht="25.5" x14ac:dyDescent="0.25">
      <c r="A17" s="21">
        <v>15</v>
      </c>
      <c r="B17" s="17" t="str">
        <f>'Tab 4.Kav.tööd'!B19</f>
        <v>Ø 30-120 cm (r/b / plast / teras) truubi torude väljatõstmine ja utiliseerimine</v>
      </c>
      <c r="C17" s="82">
        <v>160</v>
      </c>
      <c r="D17" s="4" t="str">
        <f>'Tab 4.Kav.tööd'!C19</f>
        <v>m</v>
      </c>
      <c r="E17" s="4">
        <f>'Tab 4.Kav.tööd'!D19</f>
        <v>129</v>
      </c>
      <c r="F17" s="57">
        <f t="shared" si="0"/>
        <v>20640</v>
      </c>
    </row>
    <row r="18" spans="1:6" x14ac:dyDescent="0.25">
      <c r="A18" s="21">
        <v>16</v>
      </c>
      <c r="B18" s="17" t="str">
        <f>'Tab 4.Kav.tööd'!B20</f>
        <v>Plasttruubi ehitus; Ø50 cm, tüüp 50PT, SN8</v>
      </c>
      <c r="C18" s="79">
        <v>60</v>
      </c>
      <c r="D18" s="4" t="str">
        <f>'Tab 4.Kav.tööd'!C20</f>
        <v>m</v>
      </c>
      <c r="E18" s="4">
        <f>'Tab 4.Kav.tööd'!D20</f>
        <v>12</v>
      </c>
      <c r="F18" s="57">
        <f t="shared" ref="F18:F22" si="3">C18*E18</f>
        <v>720</v>
      </c>
    </row>
    <row r="19" spans="1:6" x14ac:dyDescent="0.25">
      <c r="A19" s="21">
        <v>17</v>
      </c>
      <c r="B19" s="17" t="str">
        <f>'Tab 4.Kav.tööd'!B21</f>
        <v>Ø50MAO. Truubi mattotsaku ehitus</v>
      </c>
      <c r="C19" s="79">
        <v>131</v>
      </c>
      <c r="D19" s="4" t="str">
        <f>'Tab 4.Kav.tööd'!C21</f>
        <v>2 otsakut</v>
      </c>
      <c r="E19" s="4">
        <f>'Tab 4.Kav.tööd'!D21</f>
        <v>1</v>
      </c>
      <c r="F19" s="57">
        <f t="shared" si="3"/>
        <v>131</v>
      </c>
    </row>
    <row r="20" spans="1:6" ht="25.5" x14ac:dyDescent="0.25">
      <c r="A20" s="21">
        <v>18</v>
      </c>
      <c r="B20" s="17" t="str">
        <f>'Tab 4.Kav.tööd'!B22</f>
        <v>Tee/mahasõidu katte taastamine (h=10 cm; kruus, fr 0/31,5 mm)</v>
      </c>
      <c r="C20" s="79">
        <v>15</v>
      </c>
      <c r="D20" s="4" t="str">
        <f>'Tab 4.Kav.tööd'!C22</f>
        <v>m3</v>
      </c>
      <c r="E20" s="4">
        <f>'Tab 4.Kav.tööd'!D22</f>
        <v>6</v>
      </c>
      <c r="F20" s="57">
        <f t="shared" si="3"/>
        <v>90</v>
      </c>
    </row>
    <row r="21" spans="1:6" x14ac:dyDescent="0.25">
      <c r="A21" s="21">
        <v>19</v>
      </c>
      <c r="B21" s="17" t="str">
        <f>'Tab 4.Kav.tööd'!B23</f>
        <v>Täitepinnas truubikaeviku täitmiseks (liivpinnas)</v>
      </c>
      <c r="C21" s="79">
        <v>5</v>
      </c>
      <c r="D21" s="4" t="str">
        <f>'Tab 4.Kav.tööd'!C23</f>
        <v>m3</v>
      </c>
      <c r="E21" s="4">
        <f>'Tab 4.Kav.tööd'!D23</f>
        <v>22</v>
      </c>
      <c r="F21" s="57">
        <f t="shared" si="3"/>
        <v>110</v>
      </c>
    </row>
    <row r="22" spans="1:6" x14ac:dyDescent="0.25">
      <c r="A22" s="21">
        <v>20</v>
      </c>
      <c r="B22" s="17" t="str">
        <f>'Tab 4.Kav.tööd'!B24</f>
        <v>Täiendav kaeve truubi ehitamiseks</v>
      </c>
      <c r="C22" s="117">
        <v>0.5</v>
      </c>
      <c r="D22" s="4" t="str">
        <f>'Tab 4.Kav.tööd'!C24</f>
        <v>m3</v>
      </c>
      <c r="E22" s="4">
        <f>'Tab 4.Kav.tööd'!D24</f>
        <v>40</v>
      </c>
      <c r="F22" s="57">
        <f t="shared" si="3"/>
        <v>20</v>
      </c>
    </row>
    <row r="23" spans="1:6" x14ac:dyDescent="0.25">
      <c r="A23" s="21">
        <v>21</v>
      </c>
      <c r="B23" s="153" t="str">
        <f>'Tab 4.Kav.tööd'!B25</f>
        <v>Uued veejuhtmed</v>
      </c>
      <c r="C23" s="154"/>
      <c r="D23" s="154"/>
      <c r="E23" s="154"/>
      <c r="F23" s="155"/>
    </row>
    <row r="24" spans="1:6" x14ac:dyDescent="0.25">
      <c r="A24" s="21">
        <v>22</v>
      </c>
      <c r="B24" s="17" t="str">
        <f>'Tab 4.Kav.tööd'!B26</f>
        <v>Veejuhtmete kaevamine (I-II gr. pinnas)</v>
      </c>
      <c r="C24" s="56">
        <v>0.5</v>
      </c>
      <c r="D24" s="4" t="str">
        <f>'Tab 4.Kav.tööd'!C26</f>
        <v>m3</v>
      </c>
      <c r="E24" s="4">
        <f>'Tab 4.Kav.tööd'!D26</f>
        <v>535.79999999999995</v>
      </c>
      <c r="F24" s="57">
        <f t="shared" ref="F24:F25" si="4">C24*E24</f>
        <v>267.89999999999998</v>
      </c>
    </row>
    <row r="25" spans="1:6" x14ac:dyDescent="0.25">
      <c r="A25" s="21">
        <v>23</v>
      </c>
      <c r="B25" s="17" t="str">
        <f>'Tab 4.Kav.tööd'!B27</f>
        <v>Mullavallide laialiajamine ja tasandamine</v>
      </c>
      <c r="C25" s="56">
        <v>0.3</v>
      </c>
      <c r="D25" s="4" t="str">
        <f>'Tab 4.Kav.tööd'!C27</f>
        <v>m3</v>
      </c>
      <c r="E25" s="4">
        <f>'Tab 4.Kav.tööd'!D27</f>
        <v>321.47999999999996</v>
      </c>
      <c r="F25" s="57">
        <f t="shared" si="4"/>
        <v>96.443999999999988</v>
      </c>
    </row>
    <row r="26" spans="1:6" x14ac:dyDescent="0.25">
      <c r="A26" s="21">
        <v>24</v>
      </c>
      <c r="B26" s="126" t="str">
        <f>'Tab 4.Kav.tööd'!B28</f>
        <v>Muud tööd</v>
      </c>
      <c r="C26" s="126"/>
      <c r="D26" s="126"/>
      <c r="E26" s="126"/>
      <c r="F26" s="126"/>
    </row>
    <row r="27" spans="1:6" x14ac:dyDescent="0.25">
      <c r="A27" s="21">
        <v>25</v>
      </c>
      <c r="B27" s="17" t="str">
        <f>'Tab 4.Kav.tööd'!B29</f>
        <v>Ajutiste ülepääsude rajamine ja likvideerimine</v>
      </c>
      <c r="C27" s="82">
        <v>50</v>
      </c>
      <c r="D27" s="4" t="str">
        <f>'Tab 4.Kav.tööd'!C29</f>
        <v>tk</v>
      </c>
      <c r="E27" s="4">
        <f>'Tab 4.Kav.tööd'!D29</f>
        <v>10</v>
      </c>
      <c r="F27" s="57">
        <f t="shared" si="0"/>
        <v>500</v>
      </c>
    </row>
    <row r="28" spans="1:6" x14ac:dyDescent="0.25">
      <c r="A28" s="21"/>
      <c r="B28" s="147" t="s">
        <v>47</v>
      </c>
      <c r="C28" s="148"/>
      <c r="D28" s="148"/>
      <c r="E28" s="149"/>
      <c r="F28" s="23">
        <f>SUM(F4:F27)</f>
        <v>183998.71594999998</v>
      </c>
    </row>
    <row r="29" spans="1:6" x14ac:dyDescent="0.25">
      <c r="A29" s="21"/>
      <c r="B29" s="147" t="s">
        <v>48</v>
      </c>
      <c r="C29" s="148"/>
      <c r="D29" s="148"/>
      <c r="E29" s="149"/>
      <c r="F29" s="23">
        <f>F28*0.24</f>
        <v>44159.691827999995</v>
      </c>
    </row>
    <row r="30" spans="1:6" x14ac:dyDescent="0.25">
      <c r="A30" s="25"/>
      <c r="B30" s="150" t="s">
        <v>49</v>
      </c>
      <c r="C30" s="151"/>
      <c r="D30" s="151"/>
      <c r="E30" s="152"/>
      <c r="F30" s="24">
        <f>SUM(F28:F29)</f>
        <v>228158.40777799999</v>
      </c>
    </row>
  </sheetData>
  <mergeCells count="8">
    <mergeCell ref="B29:E29"/>
    <mergeCell ref="B30:E30"/>
    <mergeCell ref="B3:F3"/>
    <mergeCell ref="B10:F10"/>
    <mergeCell ref="B16:F16"/>
    <mergeCell ref="B26:F26"/>
    <mergeCell ref="B28:E28"/>
    <mergeCell ref="B23:F23"/>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BBC87-1F70-4875-A7FB-600290E952E0}">
  <dimension ref="A1:D90"/>
  <sheetViews>
    <sheetView workbookViewId="0">
      <selection activeCell="H34" sqref="H34"/>
    </sheetView>
  </sheetViews>
  <sheetFormatPr defaultRowHeight="12.75" x14ac:dyDescent="0.25"/>
  <cols>
    <col min="1" max="1" width="31.28515625" style="13" customWidth="1"/>
    <col min="2" max="2" width="15.140625" style="13" customWidth="1"/>
    <col min="3" max="3" width="19.85546875" style="13" customWidth="1"/>
    <col min="4" max="4" width="53.85546875" style="13" customWidth="1"/>
    <col min="5" max="16384" width="9.140625" style="13"/>
  </cols>
  <sheetData>
    <row r="1" spans="1:4" ht="15.75" x14ac:dyDescent="0.25">
      <c r="A1" s="1" t="s">
        <v>528</v>
      </c>
    </row>
    <row r="2" spans="1:4" ht="25.5" x14ac:dyDescent="0.25">
      <c r="A2" s="102" t="s">
        <v>390</v>
      </c>
      <c r="B2" s="102" t="s">
        <v>50</v>
      </c>
      <c r="C2" s="102" t="s">
        <v>391</v>
      </c>
      <c r="D2" s="102" t="s">
        <v>51</v>
      </c>
    </row>
    <row r="3" spans="1:4" x14ac:dyDescent="0.25">
      <c r="A3" s="104" t="s">
        <v>392</v>
      </c>
      <c r="B3" s="104" t="s">
        <v>393</v>
      </c>
      <c r="C3" s="104" t="s">
        <v>393</v>
      </c>
      <c r="D3" s="103" t="s">
        <v>394</v>
      </c>
    </row>
    <row r="4" spans="1:4" x14ac:dyDescent="0.25">
      <c r="A4" s="104">
        <v>6510</v>
      </c>
      <c r="B4" s="104" t="s">
        <v>393</v>
      </c>
      <c r="C4" s="104" t="s">
        <v>393</v>
      </c>
      <c r="D4" s="103" t="s">
        <v>394</v>
      </c>
    </row>
    <row r="5" spans="1:4" x14ac:dyDescent="0.25">
      <c r="A5" s="104" t="s">
        <v>395</v>
      </c>
      <c r="B5" s="104" t="s">
        <v>396</v>
      </c>
      <c r="C5" s="104" t="s">
        <v>397</v>
      </c>
      <c r="D5" s="103" t="s">
        <v>398</v>
      </c>
    </row>
    <row r="6" spans="1:4" x14ac:dyDescent="0.25">
      <c r="A6" s="104" t="s">
        <v>399</v>
      </c>
      <c r="B6" s="104" t="s">
        <v>400</v>
      </c>
      <c r="C6" s="104" t="s">
        <v>401</v>
      </c>
      <c r="D6" s="103" t="s">
        <v>402</v>
      </c>
    </row>
    <row r="7" spans="1:4" x14ac:dyDescent="0.25">
      <c r="A7" s="104">
        <v>7140</v>
      </c>
      <c r="B7" s="104" t="s">
        <v>400</v>
      </c>
      <c r="C7" s="104" t="s">
        <v>401</v>
      </c>
      <c r="D7" s="103" t="s">
        <v>402</v>
      </c>
    </row>
    <row r="8" spans="1:4" x14ac:dyDescent="0.25">
      <c r="A8" s="104">
        <v>7230</v>
      </c>
      <c r="B8" s="104" t="s">
        <v>400</v>
      </c>
      <c r="C8" s="104" t="s">
        <v>401</v>
      </c>
      <c r="D8" s="103" t="s">
        <v>402</v>
      </c>
    </row>
    <row r="9" spans="1:4" x14ac:dyDescent="0.25">
      <c r="A9" s="104" t="s">
        <v>403</v>
      </c>
      <c r="B9" s="104" t="s">
        <v>400</v>
      </c>
      <c r="C9" s="104" t="s">
        <v>401</v>
      </c>
      <c r="D9" s="103" t="s">
        <v>404</v>
      </c>
    </row>
    <row r="10" spans="1:4" x14ac:dyDescent="0.25">
      <c r="A10" s="104" t="s">
        <v>405</v>
      </c>
      <c r="B10" s="104" t="s">
        <v>400</v>
      </c>
      <c r="C10" s="104" t="s">
        <v>401</v>
      </c>
      <c r="D10" s="103" t="s">
        <v>404</v>
      </c>
    </row>
    <row r="11" spans="1:4" x14ac:dyDescent="0.25">
      <c r="A11" s="104">
        <v>9050</v>
      </c>
      <c r="B11" s="104" t="s">
        <v>400</v>
      </c>
      <c r="C11" s="104" t="s">
        <v>401</v>
      </c>
      <c r="D11" s="103" t="s">
        <v>404</v>
      </c>
    </row>
    <row r="12" spans="1:4" x14ac:dyDescent="0.25">
      <c r="A12" s="104">
        <v>9080</v>
      </c>
      <c r="B12" s="104" t="s">
        <v>400</v>
      </c>
      <c r="C12" s="104" t="s">
        <v>401</v>
      </c>
      <c r="D12" s="103" t="s">
        <v>402</v>
      </c>
    </row>
    <row r="13" spans="1:4" x14ac:dyDescent="0.25">
      <c r="A13" s="104" t="s">
        <v>406</v>
      </c>
      <c r="B13" s="104" t="s">
        <v>400</v>
      </c>
      <c r="C13" s="104" t="s">
        <v>401</v>
      </c>
      <c r="D13" s="103" t="s">
        <v>402</v>
      </c>
    </row>
    <row r="15" spans="1:4" ht="15.75" x14ac:dyDescent="0.25">
      <c r="A15" s="1" t="s">
        <v>527</v>
      </c>
    </row>
    <row r="16" spans="1:4" x14ac:dyDescent="0.25">
      <c r="A16" s="102" t="s">
        <v>407</v>
      </c>
      <c r="B16" s="102" t="s">
        <v>408</v>
      </c>
      <c r="C16" s="105" t="s">
        <v>409</v>
      </c>
    </row>
    <row r="17" spans="1:3" x14ac:dyDescent="0.25">
      <c r="A17" s="103" t="s">
        <v>410</v>
      </c>
      <c r="B17" s="104" t="s">
        <v>411</v>
      </c>
      <c r="C17" s="104" t="s">
        <v>412</v>
      </c>
    </row>
    <row r="18" spans="1:3" x14ac:dyDescent="0.25">
      <c r="A18" s="103" t="s">
        <v>413</v>
      </c>
      <c r="B18" s="104" t="s">
        <v>411</v>
      </c>
      <c r="C18" s="104" t="s">
        <v>412</v>
      </c>
    </row>
    <row r="19" spans="1:3" x14ac:dyDescent="0.25">
      <c r="A19" s="103" t="s">
        <v>414</v>
      </c>
      <c r="B19" s="104" t="s">
        <v>411</v>
      </c>
      <c r="C19" s="104" t="s">
        <v>412</v>
      </c>
    </row>
    <row r="20" spans="1:3" ht="25.5" x14ac:dyDescent="0.25">
      <c r="A20" s="103" t="s">
        <v>415</v>
      </c>
      <c r="B20" s="104" t="s">
        <v>411</v>
      </c>
      <c r="C20" s="104" t="s">
        <v>412</v>
      </c>
    </row>
    <row r="21" spans="1:3" x14ac:dyDescent="0.25">
      <c r="A21" s="103" t="s">
        <v>416</v>
      </c>
      <c r="B21" s="104" t="s">
        <v>411</v>
      </c>
      <c r="C21" s="104" t="s">
        <v>417</v>
      </c>
    </row>
    <row r="22" spans="1:3" x14ac:dyDescent="0.25">
      <c r="A22" s="103" t="s">
        <v>418</v>
      </c>
      <c r="B22" s="104" t="s">
        <v>411</v>
      </c>
      <c r="C22" s="104" t="s">
        <v>419</v>
      </c>
    </row>
    <row r="23" spans="1:3" x14ac:dyDescent="0.25">
      <c r="A23" s="103" t="s">
        <v>420</v>
      </c>
      <c r="B23" s="104" t="s">
        <v>411</v>
      </c>
      <c r="C23" s="104" t="s">
        <v>419</v>
      </c>
    </row>
    <row r="24" spans="1:3" x14ac:dyDescent="0.25">
      <c r="A24" s="103" t="s">
        <v>421</v>
      </c>
      <c r="B24" s="104" t="s">
        <v>411</v>
      </c>
      <c r="C24" s="104" t="s">
        <v>419</v>
      </c>
    </row>
    <row r="25" spans="1:3" x14ac:dyDescent="0.25">
      <c r="A25" s="103" t="s">
        <v>422</v>
      </c>
      <c r="B25" s="104"/>
      <c r="C25" s="104" t="s">
        <v>419</v>
      </c>
    </row>
    <row r="26" spans="1:3" x14ac:dyDescent="0.25">
      <c r="A26" s="103" t="s">
        <v>423</v>
      </c>
      <c r="B26" s="104" t="s">
        <v>411</v>
      </c>
      <c r="C26" s="104" t="s">
        <v>419</v>
      </c>
    </row>
    <row r="27" spans="1:3" x14ac:dyDescent="0.25">
      <c r="A27" s="103" t="s">
        <v>424</v>
      </c>
      <c r="B27" s="104" t="s">
        <v>411</v>
      </c>
      <c r="C27" s="104" t="s">
        <v>419</v>
      </c>
    </row>
    <row r="28" spans="1:3" x14ac:dyDescent="0.25">
      <c r="A28" s="103" t="s">
        <v>425</v>
      </c>
      <c r="B28" s="104" t="s">
        <v>411</v>
      </c>
      <c r="C28" s="104" t="s">
        <v>419</v>
      </c>
    </row>
    <row r="29" spans="1:3" x14ac:dyDescent="0.25">
      <c r="A29" s="103" t="s">
        <v>426</v>
      </c>
      <c r="B29" s="104" t="s">
        <v>411</v>
      </c>
      <c r="C29" s="104" t="s">
        <v>419</v>
      </c>
    </row>
    <row r="30" spans="1:3" x14ac:dyDescent="0.25">
      <c r="A30" s="103" t="s">
        <v>427</v>
      </c>
      <c r="B30" s="104" t="s">
        <v>411</v>
      </c>
      <c r="C30" s="104" t="s">
        <v>419</v>
      </c>
    </row>
    <row r="31" spans="1:3" x14ac:dyDescent="0.25">
      <c r="A31" s="103" t="s">
        <v>428</v>
      </c>
      <c r="B31" s="104" t="s">
        <v>411</v>
      </c>
      <c r="C31" s="104" t="s">
        <v>419</v>
      </c>
    </row>
    <row r="32" spans="1:3" x14ac:dyDescent="0.25">
      <c r="A32" s="103" t="s">
        <v>429</v>
      </c>
      <c r="B32" s="104" t="s">
        <v>411</v>
      </c>
      <c r="C32" s="104" t="s">
        <v>419</v>
      </c>
    </row>
    <row r="33" spans="1:3" x14ac:dyDescent="0.25">
      <c r="A33" s="103" t="s">
        <v>430</v>
      </c>
      <c r="B33" s="104" t="s">
        <v>411</v>
      </c>
      <c r="C33" s="104" t="s">
        <v>419</v>
      </c>
    </row>
    <row r="34" spans="1:3" x14ac:dyDescent="0.25">
      <c r="A34" s="103" t="s">
        <v>431</v>
      </c>
      <c r="B34" s="104" t="s">
        <v>411</v>
      </c>
      <c r="C34" s="104" t="s">
        <v>419</v>
      </c>
    </row>
    <row r="35" spans="1:3" x14ac:dyDescent="0.25">
      <c r="A35" s="103" t="s">
        <v>432</v>
      </c>
      <c r="B35" s="104" t="s">
        <v>411</v>
      </c>
      <c r="C35" s="104" t="s">
        <v>419</v>
      </c>
    </row>
    <row r="36" spans="1:3" x14ac:dyDescent="0.25">
      <c r="A36" s="103" t="s">
        <v>433</v>
      </c>
      <c r="B36" s="104" t="s">
        <v>411</v>
      </c>
      <c r="C36" s="104" t="s">
        <v>419</v>
      </c>
    </row>
    <row r="37" spans="1:3" ht="25.5" x14ac:dyDescent="0.25">
      <c r="A37" s="103" t="s">
        <v>434</v>
      </c>
      <c r="B37" s="104" t="s">
        <v>435</v>
      </c>
      <c r="C37" s="104" t="s">
        <v>419</v>
      </c>
    </row>
    <row r="38" spans="1:3" ht="25.5" x14ac:dyDescent="0.25">
      <c r="A38" s="103" t="s">
        <v>436</v>
      </c>
      <c r="B38" s="104" t="s">
        <v>435</v>
      </c>
      <c r="C38" s="104" t="s">
        <v>419</v>
      </c>
    </row>
    <row r="39" spans="1:3" ht="25.5" x14ac:dyDescent="0.25">
      <c r="A39" s="103" t="s">
        <v>437</v>
      </c>
      <c r="B39" s="104" t="s">
        <v>438</v>
      </c>
      <c r="C39" s="104" t="s">
        <v>412</v>
      </c>
    </row>
    <row r="40" spans="1:3" ht="25.5" x14ac:dyDescent="0.25">
      <c r="A40" s="103" t="s">
        <v>439</v>
      </c>
      <c r="B40" s="104" t="s">
        <v>438</v>
      </c>
      <c r="C40" s="104" t="s">
        <v>417</v>
      </c>
    </row>
    <row r="41" spans="1:3" ht="25.5" x14ac:dyDescent="0.25">
      <c r="A41" s="103" t="s">
        <v>440</v>
      </c>
      <c r="B41" s="104" t="s">
        <v>438</v>
      </c>
      <c r="C41" s="104" t="s">
        <v>417</v>
      </c>
    </row>
    <row r="42" spans="1:3" x14ac:dyDescent="0.25">
      <c r="A42" s="103" t="s">
        <v>441</v>
      </c>
      <c r="B42" s="104" t="s">
        <v>438</v>
      </c>
      <c r="C42" s="104" t="s">
        <v>417</v>
      </c>
    </row>
    <row r="43" spans="1:3" x14ac:dyDescent="0.25">
      <c r="A43" s="103" t="s">
        <v>442</v>
      </c>
      <c r="B43" s="104" t="s">
        <v>438</v>
      </c>
      <c r="C43" s="104" t="s">
        <v>417</v>
      </c>
    </row>
    <row r="44" spans="1:3" x14ac:dyDescent="0.25">
      <c r="A44" s="103" t="s">
        <v>443</v>
      </c>
      <c r="B44" s="104" t="s">
        <v>444</v>
      </c>
      <c r="C44" s="104" t="s">
        <v>417</v>
      </c>
    </row>
    <row r="45" spans="1:3" x14ac:dyDescent="0.25">
      <c r="A45" s="103" t="s">
        <v>445</v>
      </c>
      <c r="B45" s="104" t="s">
        <v>438</v>
      </c>
      <c r="C45" s="104" t="s">
        <v>419</v>
      </c>
    </row>
    <row r="46" spans="1:3" ht="25.5" x14ac:dyDescent="0.25">
      <c r="A46" s="103" t="s">
        <v>446</v>
      </c>
      <c r="B46" s="104" t="s">
        <v>438</v>
      </c>
      <c r="C46" s="104" t="s">
        <v>419</v>
      </c>
    </row>
    <row r="47" spans="1:3" ht="25.5" x14ac:dyDescent="0.25">
      <c r="A47" s="103" t="s">
        <v>447</v>
      </c>
      <c r="B47" s="104" t="s">
        <v>438</v>
      </c>
      <c r="C47" s="104" t="s">
        <v>419</v>
      </c>
    </row>
    <row r="48" spans="1:3" x14ac:dyDescent="0.25">
      <c r="A48" s="103" t="s">
        <v>448</v>
      </c>
      <c r="B48" s="104" t="s">
        <v>438</v>
      </c>
      <c r="C48" s="104" t="s">
        <v>419</v>
      </c>
    </row>
    <row r="49" spans="1:4" ht="25.5" x14ac:dyDescent="0.25">
      <c r="A49" s="103" t="s">
        <v>449</v>
      </c>
      <c r="B49" s="104" t="s">
        <v>438</v>
      </c>
      <c r="C49" s="104" t="s">
        <v>419</v>
      </c>
    </row>
    <row r="50" spans="1:4" ht="25.5" x14ac:dyDescent="0.25">
      <c r="A50" s="103" t="s">
        <v>450</v>
      </c>
      <c r="B50" s="104" t="s">
        <v>438</v>
      </c>
      <c r="C50" s="104" t="s">
        <v>419</v>
      </c>
    </row>
    <row r="51" spans="1:4" x14ac:dyDescent="0.25">
      <c r="A51" s="103" t="s">
        <v>451</v>
      </c>
      <c r="B51" s="104" t="s">
        <v>438</v>
      </c>
      <c r="C51" s="104" t="s">
        <v>419</v>
      </c>
    </row>
    <row r="52" spans="1:4" x14ac:dyDescent="0.25">
      <c r="A52" s="103" t="s">
        <v>452</v>
      </c>
      <c r="B52" s="104" t="s">
        <v>438</v>
      </c>
      <c r="C52" s="104" t="s">
        <v>419</v>
      </c>
    </row>
    <row r="54" spans="1:4" ht="15.75" x14ac:dyDescent="0.25">
      <c r="A54" s="1" t="s">
        <v>526</v>
      </c>
    </row>
    <row r="55" spans="1:4" ht="25.5" x14ac:dyDescent="0.25">
      <c r="A55" s="102" t="s">
        <v>407</v>
      </c>
      <c r="B55" s="102" t="s">
        <v>50</v>
      </c>
      <c r="C55" s="102" t="s">
        <v>453</v>
      </c>
      <c r="D55" s="102" t="s">
        <v>51</v>
      </c>
    </row>
    <row r="56" spans="1:4" ht="38.25" x14ac:dyDescent="0.25">
      <c r="A56" s="104" t="s">
        <v>454</v>
      </c>
      <c r="B56" s="104" t="s">
        <v>400</v>
      </c>
      <c r="C56" s="104" t="s">
        <v>401</v>
      </c>
      <c r="D56" s="103" t="s">
        <v>455</v>
      </c>
    </row>
    <row r="57" spans="1:4" ht="51" x14ac:dyDescent="0.25">
      <c r="A57" s="104" t="s">
        <v>456</v>
      </c>
      <c r="B57" s="104" t="s">
        <v>400</v>
      </c>
      <c r="C57" s="104" t="s">
        <v>401</v>
      </c>
      <c r="D57" s="103" t="s">
        <v>457</v>
      </c>
    </row>
    <row r="58" spans="1:4" ht="51" x14ac:dyDescent="0.25">
      <c r="A58" s="104" t="s">
        <v>458</v>
      </c>
      <c r="B58" s="104" t="s">
        <v>400</v>
      </c>
      <c r="C58" s="104" t="s">
        <v>401</v>
      </c>
      <c r="D58" s="103" t="s">
        <v>459</v>
      </c>
    </row>
    <row r="59" spans="1:4" ht="51" x14ac:dyDescent="0.25">
      <c r="A59" s="104" t="s">
        <v>460</v>
      </c>
      <c r="B59" s="104" t="s">
        <v>400</v>
      </c>
      <c r="C59" s="104" t="s">
        <v>461</v>
      </c>
      <c r="D59" s="103" t="s">
        <v>462</v>
      </c>
    </row>
    <row r="60" spans="1:4" ht="63.75" x14ac:dyDescent="0.25">
      <c r="A60" s="104" t="s">
        <v>463</v>
      </c>
      <c r="B60" s="104" t="s">
        <v>400</v>
      </c>
      <c r="C60" s="104" t="s">
        <v>464</v>
      </c>
      <c r="D60" s="103" t="s">
        <v>465</v>
      </c>
    </row>
    <row r="61" spans="1:4" ht="25.5" x14ac:dyDescent="0.25">
      <c r="A61" s="104" t="s">
        <v>466</v>
      </c>
      <c r="B61" s="104" t="s">
        <v>396</v>
      </c>
      <c r="C61" s="104" t="s">
        <v>396</v>
      </c>
      <c r="D61" s="103" t="s">
        <v>467</v>
      </c>
    </row>
    <row r="62" spans="1:4" ht="38.25" x14ac:dyDescent="0.25">
      <c r="A62" s="104" t="s">
        <v>468</v>
      </c>
      <c r="B62" s="104" t="s">
        <v>400</v>
      </c>
      <c r="C62" s="104" t="s">
        <v>401</v>
      </c>
      <c r="D62" s="103" t="s">
        <v>469</v>
      </c>
    </row>
    <row r="63" spans="1:4" ht="63.75" x14ac:dyDescent="0.25">
      <c r="A63" s="104" t="s">
        <v>470</v>
      </c>
      <c r="B63" s="104" t="s">
        <v>400</v>
      </c>
      <c r="C63" s="104" t="s">
        <v>401</v>
      </c>
      <c r="D63" s="103" t="s">
        <v>471</v>
      </c>
    </row>
    <row r="64" spans="1:4" ht="38.25" x14ac:dyDescent="0.25">
      <c r="A64" s="156" t="s">
        <v>472</v>
      </c>
      <c r="B64" s="156" t="s">
        <v>393</v>
      </c>
      <c r="C64" s="156" t="s">
        <v>393</v>
      </c>
      <c r="D64" s="103" t="s">
        <v>473</v>
      </c>
    </row>
    <row r="65" spans="1:4" x14ac:dyDescent="0.25">
      <c r="A65" s="156"/>
      <c r="B65" s="156"/>
      <c r="C65" s="156"/>
      <c r="D65" s="103" t="s">
        <v>474</v>
      </c>
    </row>
    <row r="66" spans="1:4" ht="38.25" x14ac:dyDescent="0.25">
      <c r="A66" s="104" t="s">
        <v>475</v>
      </c>
      <c r="B66" s="104" t="s">
        <v>396</v>
      </c>
      <c r="C66" s="104" t="s">
        <v>396</v>
      </c>
      <c r="D66" s="103" t="s">
        <v>476</v>
      </c>
    </row>
    <row r="67" spans="1:4" ht="38.25" x14ac:dyDescent="0.25">
      <c r="A67" s="104" t="s">
        <v>477</v>
      </c>
      <c r="B67" s="104" t="s">
        <v>400</v>
      </c>
      <c r="C67" s="104" t="s">
        <v>401</v>
      </c>
      <c r="D67" s="103" t="s">
        <v>478</v>
      </c>
    </row>
    <row r="68" spans="1:4" ht="38.25" x14ac:dyDescent="0.25">
      <c r="A68" s="104" t="s">
        <v>479</v>
      </c>
      <c r="B68" s="104" t="s">
        <v>393</v>
      </c>
      <c r="C68" s="104" t="s">
        <v>393</v>
      </c>
      <c r="D68" s="103" t="s">
        <v>480</v>
      </c>
    </row>
    <row r="69" spans="1:4" ht="51" x14ac:dyDescent="0.25">
      <c r="A69" s="104" t="s">
        <v>481</v>
      </c>
      <c r="B69" s="104" t="s">
        <v>400</v>
      </c>
      <c r="C69" s="104" t="s">
        <v>401</v>
      </c>
      <c r="D69" s="103" t="s">
        <v>482</v>
      </c>
    </row>
    <row r="70" spans="1:4" ht="38.25" x14ac:dyDescent="0.25">
      <c r="A70" s="104" t="s">
        <v>483</v>
      </c>
      <c r="B70" s="104" t="s">
        <v>400</v>
      </c>
      <c r="C70" s="104" t="s">
        <v>401</v>
      </c>
      <c r="D70" s="103" t="s">
        <v>484</v>
      </c>
    </row>
    <row r="71" spans="1:4" ht="38.25" x14ac:dyDescent="0.25">
      <c r="A71" s="104" t="s">
        <v>485</v>
      </c>
      <c r="B71" s="104" t="s">
        <v>396</v>
      </c>
      <c r="C71" s="104" t="s">
        <v>396</v>
      </c>
      <c r="D71" s="103" t="s">
        <v>486</v>
      </c>
    </row>
    <row r="72" spans="1:4" ht="51" x14ac:dyDescent="0.25">
      <c r="A72" s="104" t="s">
        <v>487</v>
      </c>
      <c r="B72" s="104" t="s">
        <v>396</v>
      </c>
      <c r="C72" s="104" t="s">
        <v>396</v>
      </c>
      <c r="D72" s="103" t="s">
        <v>488</v>
      </c>
    </row>
    <row r="73" spans="1:4" ht="38.25" x14ac:dyDescent="0.25">
      <c r="A73" s="104" t="s">
        <v>489</v>
      </c>
      <c r="B73" s="104" t="s">
        <v>393</v>
      </c>
      <c r="C73" s="104" t="s">
        <v>393</v>
      </c>
      <c r="D73" s="103" t="s">
        <v>490</v>
      </c>
    </row>
    <row r="74" spans="1:4" ht="63.75" x14ac:dyDescent="0.25">
      <c r="A74" s="104" t="s">
        <v>491</v>
      </c>
      <c r="B74" s="104" t="s">
        <v>400</v>
      </c>
      <c r="C74" s="104" t="s">
        <v>464</v>
      </c>
      <c r="D74" s="103" t="s">
        <v>492</v>
      </c>
    </row>
    <row r="75" spans="1:4" ht="38.25" x14ac:dyDescent="0.25">
      <c r="A75" s="104" t="s">
        <v>493</v>
      </c>
      <c r="B75" s="104" t="s">
        <v>400</v>
      </c>
      <c r="C75" s="104" t="s">
        <v>464</v>
      </c>
      <c r="D75" s="103" t="s">
        <v>494</v>
      </c>
    </row>
    <row r="76" spans="1:4" ht="63.75" x14ac:dyDescent="0.25">
      <c r="A76" s="104" t="s">
        <v>495</v>
      </c>
      <c r="B76" s="104" t="s">
        <v>496</v>
      </c>
      <c r="C76" s="104" t="s">
        <v>464</v>
      </c>
      <c r="D76" s="103" t="s">
        <v>497</v>
      </c>
    </row>
    <row r="77" spans="1:4" ht="38.25" x14ac:dyDescent="0.25">
      <c r="A77" s="104" t="s">
        <v>498</v>
      </c>
      <c r="B77" s="104" t="s">
        <v>393</v>
      </c>
      <c r="C77" s="104" t="s">
        <v>393</v>
      </c>
      <c r="D77" s="103" t="s">
        <v>499</v>
      </c>
    </row>
    <row r="78" spans="1:4" ht="38.25" x14ac:dyDescent="0.25">
      <c r="A78" s="104" t="s">
        <v>500</v>
      </c>
      <c r="B78" s="104" t="s">
        <v>393</v>
      </c>
      <c r="C78" s="104" t="s">
        <v>393</v>
      </c>
      <c r="D78" s="103" t="s">
        <v>501</v>
      </c>
    </row>
    <row r="79" spans="1:4" ht="38.25" x14ac:dyDescent="0.25">
      <c r="A79" s="104" t="s">
        <v>502</v>
      </c>
      <c r="B79" s="104" t="s">
        <v>393</v>
      </c>
      <c r="C79" s="104" t="s">
        <v>393</v>
      </c>
      <c r="D79" s="103" t="s">
        <v>503</v>
      </c>
    </row>
    <row r="80" spans="1:4" ht="38.25" x14ac:dyDescent="0.25">
      <c r="A80" s="104" t="s">
        <v>504</v>
      </c>
      <c r="B80" s="104" t="s">
        <v>400</v>
      </c>
      <c r="C80" s="104" t="s">
        <v>461</v>
      </c>
      <c r="D80" s="103" t="s">
        <v>505</v>
      </c>
    </row>
    <row r="81" spans="1:4" ht="25.5" x14ac:dyDescent="0.25">
      <c r="A81" s="104" t="s">
        <v>506</v>
      </c>
      <c r="B81" s="104" t="s">
        <v>396</v>
      </c>
      <c r="C81" s="104" t="s">
        <v>396</v>
      </c>
      <c r="D81" s="103" t="s">
        <v>507</v>
      </c>
    </row>
    <row r="82" spans="1:4" ht="38.25" x14ac:dyDescent="0.25">
      <c r="A82" s="104" t="s">
        <v>508</v>
      </c>
      <c r="B82" s="104" t="s">
        <v>400</v>
      </c>
      <c r="C82" s="104" t="s">
        <v>461</v>
      </c>
      <c r="D82" s="103" t="s">
        <v>509</v>
      </c>
    </row>
    <row r="83" spans="1:4" ht="38.25" x14ac:dyDescent="0.25">
      <c r="A83" s="104" t="s">
        <v>510</v>
      </c>
      <c r="B83" s="104" t="s">
        <v>400</v>
      </c>
      <c r="C83" s="104" t="s">
        <v>464</v>
      </c>
      <c r="D83" s="103" t="s">
        <v>511</v>
      </c>
    </row>
    <row r="84" spans="1:4" ht="25.5" x14ac:dyDescent="0.25">
      <c r="A84" s="104" t="s">
        <v>512</v>
      </c>
      <c r="B84" s="104" t="s">
        <v>496</v>
      </c>
      <c r="C84" s="104" t="s">
        <v>464</v>
      </c>
      <c r="D84" s="103" t="s">
        <v>513</v>
      </c>
    </row>
    <row r="85" spans="1:4" ht="38.25" x14ac:dyDescent="0.25">
      <c r="A85" s="104" t="s">
        <v>514</v>
      </c>
      <c r="B85" s="104" t="s">
        <v>400</v>
      </c>
      <c r="C85" s="104" t="s">
        <v>461</v>
      </c>
      <c r="D85" s="103" t="s">
        <v>515</v>
      </c>
    </row>
    <row r="86" spans="1:4" ht="25.5" x14ac:dyDescent="0.25">
      <c r="A86" s="104" t="s">
        <v>516</v>
      </c>
      <c r="B86" s="104" t="s">
        <v>400</v>
      </c>
      <c r="C86" s="104" t="s">
        <v>464</v>
      </c>
      <c r="D86" s="103" t="s">
        <v>517</v>
      </c>
    </row>
    <row r="87" spans="1:4" ht="25.5" x14ac:dyDescent="0.25">
      <c r="A87" s="104" t="s">
        <v>518</v>
      </c>
      <c r="B87" s="104" t="s">
        <v>400</v>
      </c>
      <c r="C87" s="104" t="s">
        <v>464</v>
      </c>
      <c r="D87" s="103" t="s">
        <v>519</v>
      </c>
    </row>
    <row r="88" spans="1:4" ht="51" x14ac:dyDescent="0.25">
      <c r="A88" s="104" t="s">
        <v>520</v>
      </c>
      <c r="B88" s="104" t="s">
        <v>400</v>
      </c>
      <c r="C88" s="104" t="s">
        <v>461</v>
      </c>
      <c r="D88" s="103" t="s">
        <v>521</v>
      </c>
    </row>
    <row r="89" spans="1:4" ht="38.25" x14ac:dyDescent="0.25">
      <c r="A89" s="104" t="s">
        <v>522</v>
      </c>
      <c r="B89" s="104" t="s">
        <v>400</v>
      </c>
      <c r="C89" s="104" t="s">
        <v>464</v>
      </c>
      <c r="D89" s="103" t="s">
        <v>523</v>
      </c>
    </row>
    <row r="90" spans="1:4" ht="25.5" x14ac:dyDescent="0.25">
      <c r="A90" s="104" t="s">
        <v>524</v>
      </c>
      <c r="B90" s="104" t="s">
        <v>396</v>
      </c>
      <c r="C90" s="104" t="s">
        <v>396</v>
      </c>
      <c r="D90" s="103" t="s">
        <v>525</v>
      </c>
    </row>
  </sheetData>
  <mergeCells count="3">
    <mergeCell ref="A64:A65"/>
    <mergeCell ref="B64:B65"/>
    <mergeCell ref="C64:C65"/>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30412-1A9F-4B40-AE5B-4780C8AF1D8C}">
  <dimension ref="A1:P27"/>
  <sheetViews>
    <sheetView workbookViewId="0">
      <selection activeCell="I6" sqref="I6"/>
    </sheetView>
  </sheetViews>
  <sheetFormatPr defaultRowHeight="12.75" x14ac:dyDescent="0.2"/>
  <cols>
    <col min="1" max="1" width="5.140625" style="8" customWidth="1"/>
    <col min="2" max="2" width="21.85546875" style="8" customWidth="1"/>
    <col min="3" max="3" width="16.42578125" style="8" customWidth="1"/>
    <col min="4" max="4" width="18.42578125" style="8" customWidth="1"/>
    <col min="5" max="5" width="18.7109375" style="8" customWidth="1"/>
    <col min="6" max="6" width="37.28515625" style="8" customWidth="1"/>
    <col min="7" max="7" width="12.5703125" style="8" customWidth="1"/>
    <col min="8" max="16384" width="9.140625" style="8"/>
  </cols>
  <sheetData>
    <row r="1" spans="1:7" s="74" customFormat="1" ht="15.75" x14ac:dyDescent="0.2">
      <c r="A1" s="1" t="s">
        <v>309</v>
      </c>
      <c r="D1" s="75"/>
      <c r="E1" s="75"/>
      <c r="F1" s="75"/>
    </row>
    <row r="2" spans="1:7" ht="89.25" x14ac:dyDescent="0.2">
      <c r="A2" s="2" t="s">
        <v>25</v>
      </c>
      <c r="B2" s="11" t="s">
        <v>159</v>
      </c>
      <c r="C2" s="11" t="s">
        <v>158</v>
      </c>
      <c r="D2" s="11" t="s">
        <v>52</v>
      </c>
      <c r="E2" s="11" t="s">
        <v>53</v>
      </c>
      <c r="F2" s="2" t="s">
        <v>160</v>
      </c>
      <c r="G2" s="11" t="s">
        <v>54</v>
      </c>
    </row>
    <row r="3" spans="1:7" x14ac:dyDescent="0.2">
      <c r="A3" s="21">
        <v>1</v>
      </c>
      <c r="B3" s="4" t="s">
        <v>234</v>
      </c>
      <c r="C3" s="4" t="s">
        <v>233</v>
      </c>
      <c r="D3" s="4" t="s">
        <v>235</v>
      </c>
      <c r="E3" s="4" t="s">
        <v>236</v>
      </c>
      <c r="F3" s="4"/>
      <c r="G3" s="4"/>
    </row>
    <row r="4" spans="1:7" x14ac:dyDescent="0.2">
      <c r="A4" s="21">
        <v>2</v>
      </c>
      <c r="B4" s="167" t="s">
        <v>237</v>
      </c>
      <c r="C4" s="167" t="s">
        <v>238</v>
      </c>
      <c r="D4" s="167" t="s">
        <v>235</v>
      </c>
      <c r="E4" s="167" t="s">
        <v>282</v>
      </c>
      <c r="F4" s="12"/>
      <c r="G4" s="4"/>
    </row>
    <row r="5" spans="1:7" x14ac:dyDescent="0.2">
      <c r="A5" s="21">
        <v>3</v>
      </c>
      <c r="B5" s="167" t="s">
        <v>240</v>
      </c>
      <c r="C5" s="167" t="s">
        <v>239</v>
      </c>
      <c r="D5" s="167" t="s">
        <v>235</v>
      </c>
      <c r="E5" s="167" t="s">
        <v>236</v>
      </c>
      <c r="F5" s="4"/>
      <c r="G5" s="4"/>
    </row>
    <row r="6" spans="1:7" x14ac:dyDescent="0.2">
      <c r="A6" s="21">
        <v>4</v>
      </c>
      <c r="B6" s="167" t="s">
        <v>242</v>
      </c>
      <c r="C6" s="167" t="s">
        <v>241</v>
      </c>
      <c r="D6" s="167" t="s">
        <v>235</v>
      </c>
      <c r="E6" s="167" t="s">
        <v>236</v>
      </c>
      <c r="F6" s="4"/>
      <c r="G6" s="4"/>
    </row>
    <row r="7" spans="1:7" x14ac:dyDescent="0.2">
      <c r="A7" s="21">
        <v>5</v>
      </c>
      <c r="B7" s="167" t="s">
        <v>244</v>
      </c>
      <c r="C7" s="167" t="s">
        <v>243</v>
      </c>
      <c r="D7" s="167" t="s">
        <v>235</v>
      </c>
      <c r="E7" s="167" t="s">
        <v>236</v>
      </c>
      <c r="F7" s="4"/>
      <c r="G7" s="4"/>
    </row>
    <row r="8" spans="1:7" x14ac:dyDescent="0.2">
      <c r="A8" s="21">
        <v>6</v>
      </c>
      <c r="B8" s="167" t="s">
        <v>246</v>
      </c>
      <c r="C8" s="167" t="s">
        <v>245</v>
      </c>
      <c r="D8" s="167" t="s">
        <v>235</v>
      </c>
      <c r="E8" s="167" t="s">
        <v>236</v>
      </c>
      <c r="F8" s="4"/>
      <c r="G8" s="4"/>
    </row>
    <row r="9" spans="1:7" x14ac:dyDescent="0.2">
      <c r="A9" s="21">
        <v>7</v>
      </c>
      <c r="B9" s="167" t="s">
        <v>248</v>
      </c>
      <c r="C9" s="167" t="s">
        <v>247</v>
      </c>
      <c r="D9" s="167" t="s">
        <v>235</v>
      </c>
      <c r="E9" s="167" t="s">
        <v>236</v>
      </c>
      <c r="F9" s="4"/>
      <c r="G9" s="4"/>
    </row>
    <row r="10" spans="1:7" x14ac:dyDescent="0.2">
      <c r="A10" s="21">
        <v>8</v>
      </c>
      <c r="B10" s="167" t="s">
        <v>249</v>
      </c>
      <c r="C10" s="167" t="s">
        <v>250</v>
      </c>
      <c r="D10" s="167" t="s">
        <v>235</v>
      </c>
      <c r="E10" s="167" t="s">
        <v>236</v>
      </c>
      <c r="F10" s="4"/>
      <c r="G10" s="4"/>
    </row>
    <row r="11" spans="1:7" x14ac:dyDescent="0.2">
      <c r="A11" s="21">
        <v>9</v>
      </c>
      <c r="B11" s="167" t="s">
        <v>251</v>
      </c>
      <c r="C11" s="167" t="s">
        <v>252</v>
      </c>
      <c r="D11" s="167" t="s">
        <v>235</v>
      </c>
      <c r="E11" s="167" t="s">
        <v>236</v>
      </c>
      <c r="F11" s="4"/>
      <c r="G11" s="4"/>
    </row>
    <row r="12" spans="1:7" x14ac:dyDescent="0.2">
      <c r="A12" s="21">
        <v>10</v>
      </c>
      <c r="B12" s="167" t="s">
        <v>264</v>
      </c>
      <c r="C12" s="167" t="s">
        <v>263</v>
      </c>
      <c r="D12" s="167" t="s">
        <v>235</v>
      </c>
      <c r="E12" s="167" t="s">
        <v>236</v>
      </c>
      <c r="F12" s="4"/>
      <c r="G12" s="4"/>
    </row>
    <row r="13" spans="1:7" x14ac:dyDescent="0.2">
      <c r="A13" s="21">
        <v>11</v>
      </c>
      <c r="B13" s="167" t="s">
        <v>266</v>
      </c>
      <c r="C13" s="167" t="s">
        <v>265</v>
      </c>
      <c r="D13" s="167" t="s">
        <v>235</v>
      </c>
      <c r="E13" s="167" t="s">
        <v>236</v>
      </c>
      <c r="F13" s="4"/>
      <c r="G13" s="4"/>
    </row>
    <row r="14" spans="1:7" x14ac:dyDescent="0.2">
      <c r="A14" s="21">
        <v>12</v>
      </c>
      <c r="B14" s="167" t="s">
        <v>268</v>
      </c>
      <c r="C14" s="167" t="s">
        <v>267</v>
      </c>
      <c r="D14" s="167" t="s">
        <v>235</v>
      </c>
      <c r="E14" s="167" t="s">
        <v>236</v>
      </c>
      <c r="F14" s="4"/>
      <c r="G14" s="4"/>
    </row>
    <row r="15" spans="1:7" x14ac:dyDescent="0.2">
      <c r="A15" s="21">
        <v>13</v>
      </c>
      <c r="B15" s="167" t="s">
        <v>269</v>
      </c>
      <c r="C15" s="167" t="s">
        <v>270</v>
      </c>
      <c r="D15" s="167" t="s">
        <v>235</v>
      </c>
      <c r="E15" s="167" t="s">
        <v>236</v>
      </c>
      <c r="F15" s="4"/>
      <c r="G15" s="4"/>
    </row>
    <row r="16" spans="1:7" x14ac:dyDescent="0.2">
      <c r="A16" s="21">
        <v>14</v>
      </c>
      <c r="B16" s="167" t="s">
        <v>272</v>
      </c>
      <c r="C16" s="167" t="s">
        <v>271</v>
      </c>
      <c r="D16" s="167" t="s">
        <v>235</v>
      </c>
      <c r="E16" s="167" t="s">
        <v>236</v>
      </c>
      <c r="F16" s="4"/>
      <c r="G16" s="4"/>
    </row>
    <row r="17" spans="1:16" x14ac:dyDescent="0.2">
      <c r="A17" s="21">
        <v>15</v>
      </c>
      <c r="B17" s="167" t="s">
        <v>273</v>
      </c>
      <c r="C17" s="167" t="s">
        <v>274</v>
      </c>
      <c r="D17" s="167" t="s">
        <v>253</v>
      </c>
      <c r="E17" s="167" t="s">
        <v>254</v>
      </c>
      <c r="F17" s="4"/>
      <c r="G17" s="4"/>
    </row>
    <row r="18" spans="1:16" x14ac:dyDescent="0.2">
      <c r="A18" s="21">
        <v>16</v>
      </c>
      <c r="B18" s="168" t="s">
        <v>275</v>
      </c>
      <c r="C18" s="168" t="s">
        <v>276</v>
      </c>
      <c r="D18" s="168" t="s">
        <v>253</v>
      </c>
      <c r="E18" s="168" t="s">
        <v>254</v>
      </c>
      <c r="F18" s="18"/>
      <c r="G18" s="64"/>
    </row>
    <row r="19" spans="1:16" x14ac:dyDescent="0.2">
      <c r="A19" s="21">
        <v>17</v>
      </c>
      <c r="B19" s="167" t="s">
        <v>277</v>
      </c>
      <c r="C19" s="167" t="s">
        <v>278</v>
      </c>
      <c r="D19" s="167" t="s">
        <v>253</v>
      </c>
      <c r="E19" s="167" t="s">
        <v>279</v>
      </c>
      <c r="F19" s="4"/>
      <c r="G19" s="4"/>
    </row>
    <row r="20" spans="1:16" ht="25.5" x14ac:dyDescent="0.2">
      <c r="A20" s="21">
        <v>18</v>
      </c>
      <c r="B20" s="169" t="s">
        <v>287</v>
      </c>
      <c r="C20" s="169" t="s">
        <v>288</v>
      </c>
      <c r="D20" s="167" t="s">
        <v>289</v>
      </c>
      <c r="E20" s="167" t="s">
        <v>279</v>
      </c>
      <c r="F20" s="18"/>
      <c r="G20" s="18"/>
    </row>
    <row r="21" spans="1:16" ht="15" x14ac:dyDescent="0.25">
      <c r="A21" s="21">
        <v>19</v>
      </c>
      <c r="B21" s="167" t="s">
        <v>280</v>
      </c>
      <c r="C21" s="167" t="s">
        <v>281</v>
      </c>
      <c r="D21" s="167" t="s">
        <v>253</v>
      </c>
      <c r="E21" s="167" t="s">
        <v>254</v>
      </c>
      <c r="F21" s="4"/>
      <c r="G21" s="4"/>
      <c r="P21" s="118"/>
    </row>
    <row r="22" spans="1:16" ht="38.25" x14ac:dyDescent="0.2">
      <c r="A22" s="21">
        <v>20</v>
      </c>
      <c r="B22" s="167" t="s">
        <v>283</v>
      </c>
      <c r="C22" s="167" t="s">
        <v>673</v>
      </c>
      <c r="D22" s="167" t="s">
        <v>284</v>
      </c>
      <c r="E22" s="167" t="s">
        <v>254</v>
      </c>
      <c r="F22" s="4"/>
      <c r="G22" s="4"/>
    </row>
    <row r="23" spans="1:16" ht="25.5" x14ac:dyDescent="0.2">
      <c r="A23" s="21">
        <v>21</v>
      </c>
      <c r="B23" s="167" t="s">
        <v>262</v>
      </c>
      <c r="C23" s="167" t="s">
        <v>261</v>
      </c>
      <c r="D23" s="167" t="s">
        <v>362</v>
      </c>
      <c r="E23" s="167" t="s">
        <v>254</v>
      </c>
      <c r="F23" s="4"/>
      <c r="G23" s="4"/>
    </row>
    <row r="24" spans="1:16" ht="45" customHeight="1" x14ac:dyDescent="0.2">
      <c r="A24" s="21">
        <v>22</v>
      </c>
      <c r="B24" s="167" t="s">
        <v>529</v>
      </c>
      <c r="C24" s="167" t="s">
        <v>530</v>
      </c>
      <c r="D24" s="167" t="s">
        <v>531</v>
      </c>
      <c r="E24" s="167" t="s">
        <v>254</v>
      </c>
      <c r="F24" s="4"/>
      <c r="G24" s="4"/>
    </row>
    <row r="25" spans="1:16" ht="38.25" x14ac:dyDescent="0.2">
      <c r="A25" s="21">
        <v>23</v>
      </c>
      <c r="B25" s="167" t="s">
        <v>260</v>
      </c>
      <c r="C25" s="167" t="s">
        <v>259</v>
      </c>
      <c r="D25" s="167" t="s">
        <v>531</v>
      </c>
      <c r="E25" s="167" t="s">
        <v>254</v>
      </c>
      <c r="F25" s="4"/>
      <c r="G25" s="4"/>
    </row>
    <row r="26" spans="1:16" ht="38.25" x14ac:dyDescent="0.2">
      <c r="A26" s="21">
        <v>24</v>
      </c>
      <c r="B26" s="167" t="s">
        <v>258</v>
      </c>
      <c r="C26" s="167" t="s">
        <v>257</v>
      </c>
      <c r="D26" s="167" t="s">
        <v>531</v>
      </c>
      <c r="E26" s="167" t="s">
        <v>254</v>
      </c>
      <c r="F26" s="4"/>
      <c r="G26" s="4"/>
    </row>
    <row r="27" spans="1:16" ht="38.25" x14ac:dyDescent="0.2">
      <c r="A27" s="21">
        <v>25</v>
      </c>
      <c r="B27" s="167" t="s">
        <v>256</v>
      </c>
      <c r="C27" s="167" t="s">
        <v>255</v>
      </c>
      <c r="D27" s="167" t="s">
        <v>531</v>
      </c>
      <c r="E27" s="167" t="s">
        <v>254</v>
      </c>
      <c r="F27" s="4"/>
      <c r="G27" s="4"/>
    </row>
  </sheetData>
  <phoneticPr fontId="1" type="noConversion"/>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8DC018-A82C-40F7-B2AE-2A36F8409442}">
  <dimension ref="A1:E13"/>
  <sheetViews>
    <sheetView workbookViewId="0">
      <selection activeCell="H5" sqref="H5"/>
    </sheetView>
  </sheetViews>
  <sheetFormatPr defaultRowHeight="12.75" x14ac:dyDescent="0.25"/>
  <cols>
    <col min="1" max="1" width="5" style="13" customWidth="1"/>
    <col min="2" max="2" width="23.5703125" style="13" customWidth="1"/>
    <col min="3" max="3" width="16.42578125" style="13" customWidth="1"/>
    <col min="4" max="4" width="16.140625" style="13" customWidth="1"/>
    <col min="5" max="5" width="28.28515625" style="13" customWidth="1"/>
    <col min="6" max="16384" width="9.140625" style="13"/>
  </cols>
  <sheetData>
    <row r="1" spans="1:5" ht="15.75" x14ac:dyDescent="0.25">
      <c r="A1" s="1" t="s">
        <v>310</v>
      </c>
    </row>
    <row r="2" spans="1:5" ht="25.5" x14ac:dyDescent="0.25">
      <c r="A2" s="2" t="s">
        <v>25</v>
      </c>
      <c r="B2" s="11" t="s">
        <v>55</v>
      </c>
      <c r="C2" s="11" t="s">
        <v>56</v>
      </c>
      <c r="D2" s="11" t="s">
        <v>57</v>
      </c>
      <c r="E2" s="11" t="s">
        <v>58</v>
      </c>
    </row>
    <row r="3" spans="1:5" ht="51" x14ac:dyDescent="0.25">
      <c r="A3" s="21">
        <v>1</v>
      </c>
      <c r="B3" s="4" t="s">
        <v>331</v>
      </c>
      <c r="C3" s="4">
        <v>19107</v>
      </c>
      <c r="D3" s="4" t="s">
        <v>332</v>
      </c>
      <c r="E3" s="4" t="s">
        <v>333</v>
      </c>
    </row>
    <row r="4" spans="1:5" ht="102" x14ac:dyDescent="0.25">
      <c r="A4" s="21">
        <v>2</v>
      </c>
      <c r="B4" s="4" t="s">
        <v>334</v>
      </c>
      <c r="C4" s="4">
        <v>1590705</v>
      </c>
      <c r="D4" s="4" t="s">
        <v>335</v>
      </c>
      <c r="E4" s="4" t="s">
        <v>336</v>
      </c>
    </row>
    <row r="5" spans="1:5" ht="51" x14ac:dyDescent="0.25">
      <c r="A5" s="21">
        <v>3</v>
      </c>
      <c r="B5" s="4" t="s">
        <v>337</v>
      </c>
      <c r="C5" s="4">
        <v>8260730</v>
      </c>
      <c r="D5" s="4" t="s">
        <v>335</v>
      </c>
      <c r="E5" s="4" t="s">
        <v>338</v>
      </c>
    </row>
    <row r="6" spans="1:5" ht="76.5" x14ac:dyDescent="0.25">
      <c r="A6" s="21">
        <v>4</v>
      </c>
      <c r="B6" s="4" t="s">
        <v>339</v>
      </c>
      <c r="C6" s="4">
        <v>1519706</v>
      </c>
      <c r="D6" s="4" t="s">
        <v>335</v>
      </c>
      <c r="E6" s="4" t="s">
        <v>340</v>
      </c>
    </row>
    <row r="7" spans="1:5" ht="25.5" x14ac:dyDescent="0.25">
      <c r="A7" s="21">
        <v>5</v>
      </c>
      <c r="B7" s="11" t="s">
        <v>162</v>
      </c>
      <c r="C7" s="11" t="s">
        <v>59</v>
      </c>
      <c r="D7" s="11" t="s">
        <v>161</v>
      </c>
      <c r="E7" s="11" t="s">
        <v>58</v>
      </c>
    </row>
    <row r="8" spans="1:5" ht="102" x14ac:dyDescent="0.25">
      <c r="A8" s="21">
        <v>6</v>
      </c>
      <c r="B8" s="4" t="s">
        <v>341</v>
      </c>
      <c r="C8" s="89" t="s">
        <v>342</v>
      </c>
      <c r="D8" s="89" t="s">
        <v>343</v>
      </c>
      <c r="E8" s="4" t="s">
        <v>352</v>
      </c>
    </row>
    <row r="9" spans="1:5" ht="76.5" x14ac:dyDescent="0.25">
      <c r="A9" s="21">
        <v>7</v>
      </c>
      <c r="B9" s="4" t="s">
        <v>341</v>
      </c>
      <c r="C9" s="89" t="s">
        <v>344</v>
      </c>
      <c r="D9" s="89" t="s">
        <v>343</v>
      </c>
      <c r="E9" s="89" t="s">
        <v>345</v>
      </c>
    </row>
    <row r="10" spans="1:5" ht="89.25" x14ac:dyDescent="0.25">
      <c r="A10" s="21">
        <v>8</v>
      </c>
      <c r="B10" s="89" t="s">
        <v>346</v>
      </c>
      <c r="C10" s="89" t="s">
        <v>347</v>
      </c>
      <c r="D10" s="89" t="s">
        <v>348</v>
      </c>
      <c r="E10" s="89" t="s">
        <v>672</v>
      </c>
    </row>
    <row r="11" spans="1:5" ht="63.75" x14ac:dyDescent="0.25">
      <c r="A11" s="21">
        <v>9</v>
      </c>
      <c r="B11" s="89" t="s">
        <v>346</v>
      </c>
      <c r="C11" s="89" t="s">
        <v>349</v>
      </c>
      <c r="D11" s="89" t="s">
        <v>343</v>
      </c>
      <c r="E11" s="89" t="s">
        <v>350</v>
      </c>
    </row>
    <row r="12" spans="1:5" ht="63.75" x14ac:dyDescent="0.25">
      <c r="A12" s="21">
        <v>10</v>
      </c>
      <c r="B12" s="4" t="s">
        <v>341</v>
      </c>
      <c r="C12" s="89" t="s">
        <v>351</v>
      </c>
      <c r="D12" s="89" t="s">
        <v>343</v>
      </c>
      <c r="E12" s="89" t="s">
        <v>353</v>
      </c>
    </row>
    <row r="13" spans="1:5" ht="51" x14ac:dyDescent="0.25">
      <c r="A13" s="21">
        <v>11</v>
      </c>
      <c r="B13" s="89" t="s">
        <v>355</v>
      </c>
      <c r="C13" s="89" t="s">
        <v>354</v>
      </c>
      <c r="D13" s="89" t="s">
        <v>343</v>
      </c>
      <c r="E13" s="89" t="s">
        <v>356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15</vt:i4>
      </vt:variant>
    </vt:vector>
  </HeadingPairs>
  <TitlesOfParts>
    <vt:vector size="15" baseType="lpstr">
      <vt:lpstr>Tab 1.Kraavide param.</vt:lpstr>
      <vt:lpstr>Tab 2.Kraavivalli param.</vt:lpstr>
      <vt:lpstr>Tab 3.Uur.truubid</vt:lpstr>
      <vt:lpstr>Tab 4.Kav.tööd</vt:lpstr>
      <vt:lpstr>Tab 5.Trassiraied</vt:lpstr>
      <vt:lpstr>Tab 6.Paisu tüüpmaht</vt:lpstr>
      <vt:lpstr>Tab 7.Paisude raj.</vt:lpstr>
      <vt:lpstr>Tab 8.Likv.rajatised</vt:lpstr>
      <vt:lpstr>Tab 9.Ligipääsud</vt:lpstr>
      <vt:lpstr>Tab 10a-10b.Truubid</vt:lpstr>
      <vt:lpstr>Tab 11.Veejuhtmed</vt:lpstr>
      <vt:lpstr>Tab 12.Tööde maksumus</vt:lpstr>
      <vt:lpstr>Tab 13a-13c.Mõju analüüs</vt:lpstr>
      <vt:lpstr>Tab 14.Maaomanikud</vt:lpstr>
      <vt:lpstr>Tab 15.Infrastruktuur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REK Projekt OÜ</dc:creator>
  <cp:lastModifiedBy>REK Projekt OÜ</cp:lastModifiedBy>
  <dcterms:created xsi:type="dcterms:W3CDTF">2025-01-21T07:59:54Z</dcterms:created>
  <dcterms:modified xsi:type="dcterms:W3CDTF">2026-02-19T09:58:39Z</dcterms:modified>
</cp:coreProperties>
</file>