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Sellest_töövihikust"/>
  <mc:AlternateContent xmlns:mc="http://schemas.openxmlformats.org/markup-compatibility/2006">
    <mc:Choice Requires="x15">
      <x15ac:absPath xmlns:x15ac="http://schemas.microsoft.com/office/spreadsheetml/2010/11/ac" url="\\sise.envir.ee\Kasutajad$\KA\48205165214\Desktop\"/>
    </mc:Choice>
  </mc:AlternateContent>
  <xr:revisionPtr revIDLastSave="0" documentId="13_ncr:1_{2B180A1D-0C72-4563-8B9A-0AB5BE2FB68C}" xr6:coauthVersionLast="47" xr6:coauthVersionMax="47" xr10:uidLastSave="{00000000-0000-0000-0000-000000000000}"/>
  <bookViews>
    <workbookView xWindow="-23148" yWindow="-1416" windowWidth="23256" windowHeight="12456" tabRatio="850" activeTab="5"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C72" i="35"/>
  <c r="C69" i="35"/>
  <c r="C68" i="35"/>
  <c r="C74" i="35"/>
  <c r="C67" i="35"/>
  <c r="C73" i="35"/>
  <c r="C66" i="35"/>
  <c r="C65" i="35"/>
  <c r="C64" i="35"/>
  <c r="C63" i="35"/>
  <c r="C62" i="35"/>
  <c r="C61" i="35"/>
  <c r="F56" i="35"/>
  <c r="D71" i="35" l="1"/>
  <c r="D67" i="35"/>
  <c r="D60" i="35"/>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<sst xmlns="http://schemas.openxmlformats.org/spreadsheetml/2006/main" count="1315" uniqueCount="549">
  <si>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</si>
  <si>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</si>
  <si>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</si>
  <si>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</si>
  <si>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</si>
  <si>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</si>
  <si>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</si>
  <si>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</si>
  <si>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</si>
  <si>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</si>
  <si>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</si>
  <si>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</si>
  <si>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</si>
  <si>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</si>
  <si>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</si>
  <si>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</si>
  <si>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</si>
  <si>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</si>
  <si>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</si>
  <si>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</si>
  <si>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</si>
  <si>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</si>
  <si>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</si>
  <si>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</si>
  <si>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</si>
  <si>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</si>
  <si>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</si>
  <si>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</si>
  <si>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</si>
  <si>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</si>
  <si>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</si>
  <si>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</si>
  <si>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</si>
  <si>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</si>
  <si>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</si>
  <si>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</si>
  <si>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</si>
  <si>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</si>
  <si>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</si>
  <si>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</si>
  <si>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</si>
  <si>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</si>
  <si>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</si>
  <si>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</si>
  <si>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</si>
  <si>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</si>
  <si>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</si>
  <si>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</si>
  <si>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</si>
  <si>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</si>
  <si>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</si>
  <si>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</si>
  <si>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</si>
  <si>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</si>
  <si>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</si>
  <si>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</si>
  <si>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</si>
  <si>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</si>
  <si>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</si>
  <si>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</si>
  <si>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</si>
  <si>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</si>
  <si>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</si>
  <si>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</si>
  <si>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</si>
  <si>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</si>
  <si>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</si>
  <si>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</si>
  <si>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</si>
  <si>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</si>
  <si>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</si>
  <si>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</si>
  <si>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</si>
  <si>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</si>
  <si>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</si>
  <si>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</si>
  <si>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</si>
  <si>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</si>
  <si>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</si>
  <si>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</si>
  <si>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</si>
  <si>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</si>
  <si>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</si>
  <si>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</si>
  <si>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</si>
  <si>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</si>
  <si>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</si>
  <si>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</si>
  <si>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</si>
  <si>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</si>
  <si>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</si>
  <si>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</si>
  <si>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</si>
  <si>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</si>
  <si>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</si>
  <si>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</si>
  <si>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</si>
  <si>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</si>
  <si>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</si>
  <si>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</si>
  <si>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</si>
  <si>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</si>
  <si>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</si>
  <si>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</si>
  <si>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</si>
  <si>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</si>
  <si>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</si>
  <si>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</si>
  <si>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</si>
  <si>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</si>
  <si>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</si>
  <si>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</si>
  <si>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</si>
  <si>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</si>
  <si>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</si>
  <si>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</si>
  <si>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</si>
  <si>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</si>
  <si>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</si>
  <si>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</si>
  <si>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</si>
  <si>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</si>
  <si>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</si>
  <si>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</si>
  <si>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</si>
  <si>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</si>
  <si>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</si>
  <si>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</si>
  <si>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</si>
  <si>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</si>
  <si>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</si>
  <si>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</si>
  <si>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</si>
  <si>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</si>
  <si>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</si>
  <si>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</si>
  <si>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</si>
  <si>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</si>
  <si>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</si>
  <si>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</si>
  <si>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</si>
  <si>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</si>
  <si>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</si>
  <si>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</si>
  <si>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</si>
  <si>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</si>
  <si>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</si>
  <si>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</si>
  <si>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</si>
  <si>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</si>
  <si>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</si>
  <si>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</si>
  <si>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</si>
  <si>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</si>
  <si>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</si>
  <si>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</si>
  <si>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</si>
  <si>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</si>
  <si>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</si>
  <si>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</si>
  <si>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</si>
  <si>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</si>
  <si>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</si>
  <si>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</si>
  <si>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</si>
  <si>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</si>
  <si>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</si>
  <si>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</si>
  <si>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</si>
  <si>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</si>
  <si>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</si>
  <si>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</si>
  <si>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</si>
  <si>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</si>
  <si>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</si>
  <si>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</si>
  <si>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</si>
  <si>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</si>
  <si>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</si>
  <si>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</si>
  <si>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</si>
  <si>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</si>
  <si>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</si>
  <si>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</si>
  <si>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</si>
  <si>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</si>
  <si>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</si>
  <si>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</si>
  <si>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</si>
  <si>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</si>
  <si>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</si>
  <si>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</si>
  <si>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</si>
  <si>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</si>
  <si>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</si>
  <si>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</si>
  <si>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</si>
  <si>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</si>
  <si>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</si>
  <si>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</si>
  <si>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</si>
  <si>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</si>
  <si>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</si>
  <si>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</si>
  <si>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</si>
  <si>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</si>
  <si>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</si>
  <si>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</si>
  <si>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</si>
  <si>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</si>
  <si>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</si>
  <si>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</si>
  <si>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</si>
  <si>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</si>
  <si>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</si>
  <si>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</si>
  <si>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</si>
  <si>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</si>
  <si>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</si>
  <si>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</si>
  <si>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</si>
  <si>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</si>
  <si>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</si>
  <si>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</si>
  <si>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</si>
  <si>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</si>
  <si>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</si>
  <si>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</si>
  <si>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</si>
  <si>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</si>
  <si>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</si>
  <si>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</si>
  <si>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</si>
  <si>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</si>
  <si>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</si>
  <si>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</si>
  <si>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</si>
  <si>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</si>
  <si>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</si>
  <si>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</si>
  <si>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</si>
  <si>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</si>
  <si>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</si>
  <si>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</si>
  <si>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</si>
  <si>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</si>
  <si>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</si>
  <si>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</si>
  <si>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</si>
  <si>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</si>
  <si>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</si>
  <si>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</si>
  <si>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</si>
  <si>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</si>
  <si>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</si>
  <si>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</si>
  <si>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</si>
  <si>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</si>
  <si>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</si>
  <si>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</si>
  <si>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</si>
  <si>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</si>
  <si>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</si>
  <si>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</si>
  <si>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</si>
  <si>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</si>
  <si>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</si>
  <si>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</si>
  <si>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</si>
  <si>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</si>
  <si>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</si>
  <si>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</si>
  <si>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</si>
  <si>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</si>
  <si>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</si>
  <si>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</si>
  <si>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</si>
  <si>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</si>
  <si>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</si>
  <si>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</si>
  <si>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</si>
  <si>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</si>
  <si>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</si>
  <si>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</si>
  <si>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</si>
  <si>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</si>
  <si>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</si>
  <si>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</si>
  <si>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</si>
  <si>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</si>
  <si>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</si>
  <si>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</si>
  <si>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</si>
  <si>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</si>
  <si>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</si>
  <si>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</si>
  <si>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</si>
  <si>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</si>
  <si>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</si>
  <si>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</si>
  <si>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</si>
  <si>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</si>
  <si>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</si>
  <si>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</si>
  <si>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</si>
  <si>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</si>
  <si>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</si>
  <si>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</si>
  <si>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</si>
  <si>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</si>
  <si>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</si>
  <si>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</si>
  <si>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</si>
  <si>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</si>
  <si>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</si>
  <si>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</si>
  <si>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</si>
  <si>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</si>
  <si>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</si>
  <si>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</si>
  <si>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</si>
  <si>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</si>
  <si>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</si>
  <si>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</si>
  <si>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</si>
  <si>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</si>
  <si>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</si>
  <si>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</si>
  <si>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</si>
  <si>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</si>
  <si>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</si>
  <si>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</si>
  <si>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</si>
  <si>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</si>
  <si>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</si>
  <si>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</si>
  <si>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</si>
  <si>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</si>
  <si>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</si>
  <si>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</si>
  <si>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</si>
  <si>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</si>
  <si>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</si>
  <si>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</si>
  <si>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</si>
  <si>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</si>
  <si>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</si>
  <si>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</si>
  <si>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</si>
  <si>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</si>
  <si>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</si>
  <si>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</si>
  <si>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</si>
  <si>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</si>
  <si>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</si>
  <si>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</si>
  <si>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</si>
  <si>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</si>
  <si>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</si>
  <si>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</si>
  <si>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</si>
  <si>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</si>
  <si>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</si>
  <si>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</si>
  <si>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</si>
  <si>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</si>
  <si>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</si>
  <si>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</si>
  <si>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</si>
  <si>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</si>
  <si>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</si>
  <si>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</si>
  <si>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</si>
  <si>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</si>
  <si>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</si>
  <si>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</si>
  <si>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</si>
  <si>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</si>
  <si>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</si>
  <si>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</si>
  <si>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</si>
  <si>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</si>
  <si>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</si>
  <si>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</si>
  <si>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</si>
  <si>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</si>
  <si>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</si>
  <si>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</si>
  <si>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</si>
  <si>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</si>
  <si>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</si>
  <si>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</si>
  <si>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</si>
  <si>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</si>
  <si>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</si>
  <si>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</si>
  <si>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</si>
  <si>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</si>
  <si>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</si>
  <si>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</si>
  <si>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</si>
  <si>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</si>
  <si>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</si>
  <si>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</si>
  <si>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</si>
  <si>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</si>
  <si>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</si>
  <si>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</si>
  <si>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</si>
  <si>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</si>
  <si>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</si>
  <si>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</si>
  <si>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</si>
  <si>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</si>
  <si>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</si>
  <si>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</si>
  <si>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</si>
  <si>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</si>
  <si>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</si>
  <si>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</si>
  <si>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</si>
  <si>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</si>
  <si>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</si>
  <si>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</si>
  <si>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</si>
  <si>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</si>
  <si>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</si>
  <si>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</si>
  <si>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</si>
  <si>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</si>
  <si>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</si>
  <si>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</si>
  <si>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</si>
  <si>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</si>
  <si>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</si>
  <si>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</si>
  <si>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</si>
  <si>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</si>
  <si>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</si>
  <si>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</si>
  <si>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</si>
  <si>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</si>
  <si>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</si>
  <si>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</si>
  <si>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</si>
  <si>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</si>
  <si>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</si>
  <si>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</si>
  <si>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</si>
  <si>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</si>
  <si>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</si>
  <si>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</si>
  <si>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</si>
  <si>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</si>
  <si>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</si>
  <si>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</si>
  <si>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</si>
  <si>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</si>
  <si>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</si>
  <si>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</si>
  <si>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</si>
  <si>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</si>
  <si>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</si>
  <si>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</si>
  <si>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</si>
  <si>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</si>
  <si>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</si>
  <si>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Kübassaare maastikukaitseala</t>
  </si>
  <si>
    <t>KLO1000295</t>
  </si>
  <si>
    <t>Saare maakond</t>
  </si>
  <si>
    <t>2005. a moodustati Kübassaare maastikukaitseala (osa alast on kaitse all 1973. aastast).</t>
  </si>
  <si>
    <t>248,6 ha</t>
  </si>
  <si>
    <t>268,8 ha</t>
  </si>
  <si>
    <t>IV, V</t>
  </si>
  <si>
    <t>Kahtla-Kübassaare loodusala, Kahtla-Kübassaare linnuala</t>
  </si>
  <si>
    <t>Keskkonnaamet</t>
  </si>
  <si>
    <t>Kahtla-Kübassaare hoiuala, Kübassaare maastikukaitseala, Muraja merikotka ja Ruhve merikotka püsielupaikade (Kahtla-Kübassaare linnu- ja loodusala) kaitsekorralduskava 2013-2022</t>
  </si>
  <si>
    <t>Liggi Namm</t>
  </si>
  <si>
    <t>2013-2022</t>
  </si>
  <si>
    <t>Lisaks Natura 2000 võrgustikule kuulub Kübassaare maastikukaitseala territoorium Lääne-Eesti saarestiku biosfääri programmiala ja IBA (IMPORTANT BIRD AREAS) alade koosseisu.</t>
  </si>
  <si>
    <t>Keskkonnaagentuur, ELME kaardikihid</t>
  </si>
  <si>
    <t>Hindamisel on lähtutud suunised vastamiseseks sellest osast, mida teha siis, kui muutust pole võimalik hinnata. Kübassaare maastikukaitseala hindepunktid nelja ökosüsteemi teenuse (mulla org C, elupaigahüve, tolmeldamine, vee reguleerimisvõime) kaardi alusel on 7,13 (keskmine). Tulenevalt ELME kaardikihtidest põhineb hinnang ainult kaitseala maismaaosal (u 86% kogupindalast).</t>
  </si>
  <si>
    <t>Hindamisel on lähtutud suunised vastamiseseks sellest osast, mida teha siis, kui muutust pole võimalik hinnata. Kübassaare maastikukaitseala sidususe hindepunktid ELME kaardikihtide alusel on 78,82 (hea). Tulenevalt ELME kaardikihtidest põhineb hinnang ainult kaitseala maismaaosal (u 86% kogupindalast).</t>
  </si>
  <si>
    <t>Sõidukiga sõitmine rannas</t>
  </si>
  <si>
    <t>Üks kord on tuvastatud sõidukiga sõitmine randa vee lähedale tõenäoliselt paadi merrelaskmiseks. Tegemist ei olnud ulatusliku maa läbimisega ja rohkem pole kaitsealal seda tüüpi rikkumisi tuvastatud. Rikkumine hinnati väheoluliseks. Ulatuslik ja mitmekordne sõidukiga sõitmine rannas võib kahjustada muuhulgas ka kaitseväärtuseks seatud elupaigatüüpe.</t>
  </si>
  <si>
    <t>OKAS, väärteomenetluse portaal, hindaja arvamus</t>
  </si>
  <si>
    <t>EELIS, KESE, eElurikkus</t>
  </si>
  <si>
    <t>Seirearuande järgi on probleemiks häirimine inimeste poolt ja pesade rüüstamine rebaste poolt. Vajalik on rebased laidudelt eemale hoida ning teha järelevalvet ja teavitustööd kehtivast liikumispiirangust Merelaidude sihtkaitsevööndis. Kaaluda (analüüsida) võib ka liikumispiirangu ala ja/või aja laiendamist</t>
  </si>
  <si>
    <t>KESE, hindaja arvamus</t>
  </si>
  <si>
    <t>kaitsekorralduskava</t>
  </si>
  <si>
    <t xml:space="preserve">Inventuuride ja seire vajadus on välja toodud ja tegevustena planeeritud. </t>
  </si>
  <si>
    <t>Kuna vastavalt juhistele tuleb lugeda halvenenuks selliste liikide seisund, mille kohta andmed puuduvad, saab halvenenuks lugeda valdava osa kaitseväärtuseks olevate lindude seisundi. Oluliseks probleemiks on andmete puudumine. Seirearuannete alusel on vähenenud nt valgepõsk-lagle, randtiiru, liivatülli ja tõmmukajaka arvukus.</t>
  </si>
  <si>
    <t>kaitsekorralduskava, EELIS</t>
  </si>
  <si>
    <t>kaitsekorralduskava, loodushoiutööde (sh RMK, ELF talgud) andmed</t>
  </si>
  <si>
    <t>Kaitsekorralduskavas on kirjas üldine selgitus: "Jälgida ka hoiu- ja kaitsealast väljapoole jäävaid arendusi (kuivenduskraavide tegemine). Tuleb tagada, et väärtuslikud alad jääksid kuivendusest mõjutamata."</t>
  </si>
  <si>
    <t>kaitsekorralduskava, Riigi Teataja</t>
  </si>
  <si>
    <t>Määrusega on liikidest kaitseväärtusena nimetatud ainult linnud, kuid kaitsekorralduskava seab eesmärgid ka mõnedele taime- ja kalaliikidele.</t>
  </si>
  <si>
    <t>Määrusega (kaitse-eeskirjaga) on kaitseväärtuseks muuhulgas väärtuslike geoloogiliste objektide kaitse, kuid nendele pole kaitsekorralduskavas eesmärki seatud.</t>
  </si>
  <si>
    <t>Teadaolevalt ei ole selliseid tegevusi tehtud</t>
  </si>
  <si>
    <t xml:space="preserve">Tehtud on haudelinnustiku seiret, talvist merelindude loendust. Paljude kaitseväärtuseks olevate linnuliikide kohta siiski kaitsealapõhised andmed puuduvad, kavandatud alapõhiseid inveentuure pole tehtud. </t>
  </si>
  <si>
    <t>Kaitsekorralduskavas on kõikide kaitseväärtuste survetegurid (kavas kasutatakse mõisteid ohutegur ja mõjutegur) välja toodud. Kuna kava on tehtud Natura alale, mis hõlmab mitut siseriiklikku kaitseala, ei ole võimalik eristada konkreetselt maastikukaitsealal mõjuvaid survetegureid. Siiski loeb hindaja tegurid kindlaks tehtuks, sest suures osas on need olenemata asukohast samad.</t>
  </si>
  <si>
    <t>Lindude puhul võib olulisuse ja ulatuse lugeda kindlaks määratuks. Kuigi need ei ole tuvastatavad maastikukaitseala piires, siis lindude survetegurid ongi enamasti laiemat mõju avaldavad.  Elupaikade survetegurid on enamasti üldised kirjeldused.</t>
  </si>
  <si>
    <t>pärandniitude hoolduse lakkamine</t>
  </si>
  <si>
    <t>pesitsevate lindude häirimine inimeste poolt (laidude külastamine, veesõidukitega lähedalt mööda sõitmine)</t>
  </si>
  <si>
    <t>kaitsekorralduskava, KESE</t>
  </si>
  <si>
    <t>linnupesade rüüstamine väikekiskjate ja vareste poolt</t>
  </si>
  <si>
    <t>lindude pesitsusaladele ja elupaigatüüpidele suvilate, varjualuste ehitamine</t>
  </si>
  <si>
    <t>ranniku- ja mereelupaikadel tormid, jää kulutav tegevus, eutrofeerumine, kliimamuutusest tingitud muutused</t>
  </si>
  <si>
    <t>Elupaigatüüpide eesmärk kaitsekorralduskavas on olemasoleva pindala säilitamine või minimaalne hektarite arv, mis peab olema heas seisundis. Kuigi kaitsekorralduskavas pole eristatav maastikukaitseala osa, siis on koos EELISe andmetega võimalik see välja võtta. Seetõttu loeb hindaja eesmärgi määratuks. Lindude eesmärkides pole samuti eristatav maastikukaitseala osa, kuid kuna need on üldised eesmärgid, mis kehtivad olenemata konkreetsest asukohast (nt elu- ja toitumispaigad säilinud, häirimine minimaalne jms), loeb hindaja ka need määratuks.</t>
  </si>
  <si>
    <t>Kuna kaitsekorralduskava on koostatud Natura ala kohta, mis hõlmab mitut siseriiklikku kaitseala, ei ole võimalik eristada maastikukaitsealasse jäävat osa ja eesmärgid ei ole enamasti SMART.</t>
  </si>
  <si>
    <t>hindaja ja Keskkonnaameti piirkondliku looduskaitse planeerimise spetsialisti teadmised</t>
  </si>
  <si>
    <t>Kaitsekorralduskavas ei ole maastikukaitsealal märgalade ja veekogude taastamisi planeeritud.</t>
  </si>
  <si>
    <t>Keskkonnaameti piirkondlik looduskaitse planeerimise spetsialist</t>
  </si>
  <si>
    <t>kaitsekorralduskava, Keskkonnaameti piirkondlik looduskaitse planeerimise spetsialist</t>
  </si>
  <si>
    <t>Keskkonnaameti dokumendihaldussüsteem</t>
  </si>
  <si>
    <t>Toimus 3 avalikku koosolekut.</t>
  </si>
  <si>
    <t>Üks suvilaomanik on vastu tema maa lähedal loomade karjatamisele.</t>
  </si>
  <si>
    <t>Keskkonnaameti dokumendihaldussüsteem, piirkondlik looduskaitse planeerimise spetsialist</t>
  </si>
  <si>
    <t>Konfliktid on seotud ehitustegevustega, ühes kohas ka loomade karjatamisega.</t>
  </si>
  <si>
    <t xml:space="preserve">Kaitsekorralduskavas ei planeerita selliseid tegevusi. </t>
  </si>
  <si>
    <t>kaitsekorralduskava, Keskkonnaameti dokumendihaldussüsteem</t>
  </si>
  <si>
    <t>Kavandatud ja tehtud on väikekiskjate jahti.</t>
  </si>
  <si>
    <t>EELIS, KESE, Keskkonnaameti dokumendihaldussüsteem, piirkondlik looduskaitse planeerimise spetsialist</t>
  </si>
  <si>
    <t>Tegevuskava vaheanalüüsi pole tehtud, uut kaitsekorralduskava pole koostatud (on plaanis 2027. a), mõnede hoiualasse jäävate laidude maastikukaitsealasse arvamisega pole tegeletud.</t>
  </si>
  <si>
    <t>Riigi Teataja, hindaja arvamus</t>
  </si>
  <si>
    <t>Riigi Teataja, EELIS</t>
  </si>
  <si>
    <t>Kaitsekorralduskava on koostatud Natura ala kohta, mis hõlmab mitut siseriiklikku kaitseala. Kavas on üpris põhjalikud kirjeldused kogu Natura ala kohta, kuid ei ole eristatav ainult maastikukaitseala osa. Mõnede liikide seisundiandmete kirjelduses on kavas kirjas, et nende kohta on andmeid vähe või puuduvad.</t>
  </si>
  <si>
    <t>Kaitseväärtuseks on 17 elupaigatüüpi. Kaitsekorralduskava on tehtud Natura alale, mis hõlmab mitut siseriiklikku kaitseala. Kavas ei ole öeldud, kui palju on mingit elupaigatüüpi maastikukaitsealal. Kava lisas on EELISe andmete alusel koostatud kaardipilt elupaigatüüpide paiknemisega. Kui arvestada tol hetkel EELISes olnud andmeid, mille alusel kaart on tehtud, võib kindlaks tehtuks lugeda 8 elupaigatüübi andmed. Lisaks võib kindlaks tehtuks lugeda veel kahe elupaigatüübi andmed (7210 ja 1150), mille kohta on kavas kirjas, et neid maastikukaitsealal ei leidu.</t>
  </si>
  <si>
    <t>Vajalik on pärandniitude taastamine ja hooldamine ning väikekiskjate arvukuse reguleerimine lindude kaitseks.</t>
  </si>
  <si>
    <t>Mõned meetmed käsitlevad seda, mida ei tohi teha, mõned on üldised seaduste järgimise meetmed jms.</t>
  </si>
  <si>
    <t>EELIS, KESE, hindaja arvamus</t>
  </si>
  <si>
    <t>Linnuliikide kaitse-eesmärkide täitmise suunas liikumise hindamiseks on vajalik süstemaatilisem võrreldava info kogumine kogu maastikukaitseala piires, st teha ära kavandatud invetnuurid.</t>
  </si>
  <si>
    <t>Piisav teave on olemas maismaaelupaikade kohta ja mõnede väikesaarte haudelindude kohta.</t>
  </si>
  <si>
    <t>Piiranguvööndis asuvate metsaelupaikade kaitseks on kavandatud Metsaelupaikade looduskaitseala.</t>
  </si>
  <si>
    <t>EELIS, piirkondlik looduskaitse planeerimise spetsialist</t>
  </si>
  <si>
    <t>Ei olda rahul, kui Keskkonnaamet ei anna kooskõlastust ehitamiseks elupaigatüübile.</t>
  </si>
  <si>
    <t>Tegemata on erinevad linnustiku inventuurid (v.a riiklik seire) ja rendikarjade loomine rahaliste ressursside puudumise tõttu. Rendikarjade vajadus on tänapäevaks kadunud. Tegemata on kavade ja eeskirjadega seotud tegevused aja- ja inimressursi puudumise tõttu.</t>
  </si>
  <si>
    <t>külastustaristu virtuaalkontor</t>
  </si>
  <si>
    <t>Tähised on hooldatud.</t>
  </si>
  <si>
    <t>Probleemiks on, et andmed on esitatud Natura ala, mitte maastikukaitseala kohta. Enamasti on üldised kirjeldused. Paljude kaitseväärtuseks olevate lindude kohta polnudki täpseid asukoha, arvukuse jms andmeid saada.</t>
  </si>
  <si>
    <t>Kaitseväärtuseks on 38 liiki - kõik on linnud. Vastavalt juhistele lähtutakse seisundi hindamisel suunisliikidest, mille väljavalimisel on arvestatud liigi ohustatust, erinevate elupaikade kasutust ja et oleks andmeid, mille alusel seisundit hinnata.  Andmete puudumine on oluline probleem. Mitme kaitseväärtuseks oleva liigi kohta andmed kaitseala piires puuduvad. Suunisliigid, mille alusel seisundit hinnati on: 1. Valgepõsk-lagle, seisund halvenev. Väljavõte Keskkonnaagentuuri koostatud väikeste meresaarte haudelinnustiku 2024. a. seirest "Valgepõsk-lagle Kübassaare seirealale iseloomulikuks liigiks on valgepõsk-lagle, kelle arvukus on aasta-aastalt langenud, jäädes viimastel ajal stabiilselt madalaks. Pesitseda üritavate laglede arv oleks nagu tõusnud, kuid samas oli Pihlalaiul olevatest pesadest 19 tühjad ja 6 selgelt rüüstatud. Varasemal laglesaarel Tumalaiul oli ainult üks valgepõsk-lagle paar." 2. Tõmmukajakas, seisund jätkuvalt halb, pole kaitsekorraldusperioodil registreeritud mitte ühelgi korral. 3. Liivatüll, seisund halvenenud. Seirekohtades Põiksäärel, Pihlalaiul, Tumalaiul, Risti ja Süsime nasval pole alates 2020. aastast enam registreeritud, enne seda on igas kohas olnud 1-2 paari. 4. Roo-loorkull, seisund stabiilne, 1 paar. 5. Randtiir, seisund halvenenud. 2024. a ei leitud üheski seirealas, 2022. a registreeriti seirepunktides kokku 40 paari, 2015. a 120, 2017. a 77 paari.  Seisundihinnangud on antud seireandmete arvukuse järgi, valgepõsk-lagle oma seirearuandes oleva selgitava teksti alusel.</t>
  </si>
  <si>
    <t>Kaitseväärtuseks on 17 elupaigatüüpi, millest kolme seisund on halvenenud. Peamiselt on seisund jäänud stabiilseks ning rannaniitude (1630*) ja kuivade lubjarikkal mullal niitude (6210) seisund on paranenud nende hooldamise tõttu.</t>
  </si>
  <si>
    <t xml:space="preserve">Kaitsekorralduskava on koostatud Natura alale, mis hõlmab mitut siseriiklikku kaitseala ja pole võimalik kindlaks teha, kui palju taastamistest on kavandatud maastikukaitsealale.  Maastikukaitsealal on taastatud ligikaudu 120 ha pärandniite. Arvestades, et  2025. a hooldati 37 % kõikidest pärandniitudest, võib eeldada, et üle poole vajavad veel rohkemat või vähemat taastamist. </t>
  </si>
  <si>
    <t>Kaitsekorralduskavas ei ole kirjas, mitu ha pärandniite peab olema kaitsekorraldusperioodi lõpuks hoolduses, pindalad on antud mõnede niidutüüpide kohta, kuid ka neil ei ole eristatav, kui palju sellest on maastikukaitseala osa. Vastamisel on hindaja arvestanud, et  2025. a inventuuri järgi on maastikukaitsealal kaardistatud 321 ha ja hoolduses 132 ha (37%) pärandniite. Aastatel 2019-2022 hooldati üle 30 ha rohkem, hoolusest on välja langenud Udriku laid.</t>
  </si>
  <si>
    <t>Halvenenud on alvarite (6280*) seisund, millest osa hinnati hooldamatuse tagajärjel väga tihedaks kasvamise tõttu kadastikeks. Halvenenud on ka kadastike (5130) seisund, mille pindala 2025. a inventuuri järgi on küll suurenenud, kuid see on tingitud täpsemast kaardistamisest ja alvartre kinnikasvamisest. Kadastike esinduslikkus ja looduskaitseline seisund on võrreldes varasema kaardistusega langenud heast (B) arvestatavaks (C). Halvenenuks tuleb lugeda ka väikesaarte seisund, seda osaliselt andmete puudumise tõttu (vajalik oleks kõik need üle hinnata, eelmisest hndamisest on möödas üle 10 aasta) ja haudelinnustiku seire aruandes on märgitud ebaseaduslik ehitustegevus.</t>
  </si>
  <si>
    <t>EELIS, hindaja teadmised</t>
  </si>
  <si>
    <t>Vajalik on alvarid ja kadastikud taastada ja neid hooldama hakata. Teha ülepinnaline väikesaarte seisundi hindamine vähemalt üks kord kümne aasta jooksul.</t>
  </si>
  <si>
    <t>Elupaigatüübid, mis on kaitseväärtuseks aga pole alal inventeeritud, tuleks kaitseväärtuste hulgast eemaldada. Need on puisniidud (6530*), vanad loodsumetsad (9010*) ning soostuvad ja soo-lehtmetsad (9080*).  Lisada liigirikkad madalsood (7230) ja puiskarjamaad (9070), mida on kumbagi üle 20 ha. Kaitseväärtuseks on roherähn, kelle elupaika pole registreeritud, võiks eemaldada kaitseväärtuste hulgast. Võiks kaaluda emaputke ja liht-randpunga lisamist kaitseväärtuste hulka.</t>
  </si>
  <si>
    <t>Muud 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</si>
</sst>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9"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
      <sz val="10"/>
      <color rgb="FF000000"/>
      <name val="Arial"/>
      <family val="2"/>
      <charset val="186"/>
    </font>
  </fonts>
  <fills count="70">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
      <patternFill patternType="solid">
        <fgColor rgb="FFCCFFCC"/>
        <bgColor indexed="64"/>
      </patternFill>
    </fill>
    <fill>
      <patternFill patternType="solid">
        <fgColor rgb="FFFFFF00"/>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6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58" fillId="0" borderId="0" xfId="0" applyFont="1"/>
    <xf numFmtId="0" fontId="28" fillId="68" borderId="0" xfId="0" applyFont="1" applyFill="1" applyAlignment="1">
      <alignment horizontal="center" vertical="center"/>
    </xf>
    <xf numFmtId="0" fontId="28" fillId="68" borderId="0" xfId="0" applyFont="1" applyFill="1" applyAlignment="1">
      <alignment horizontal="left" vertical="center"/>
    </xf>
    <xf numFmtId="0" fontId="28" fillId="68" borderId="0" xfId="0" applyFont="1" applyFill="1" applyAlignment="1">
      <alignment vertical="center" wrapText="1"/>
    </xf>
    <xf numFmtId="0" fontId="30" fillId="68" borderId="8" xfId="30" applyFont="1" applyFill="1" applyBorder="1" applyAlignment="1">
      <alignment horizontal="center" vertical="center" wrapText="1"/>
    </xf>
    <xf numFmtId="0" fontId="30" fillId="69" borderId="8" xfId="30" applyFont="1" applyFill="1" applyBorder="1" applyAlignment="1">
      <alignment horizontal="left" vertical="center" wrapText="1"/>
    </xf>
    <xf numFmtId="0" fontId="30" fillId="69" borderId="8" xfId="30" applyFont="1" applyFill="1" applyBorder="1" applyAlignment="1">
      <alignment horizontal="center" vertical="center" wrapText="1"/>
    </xf>
    <xf numFmtId="0" fontId="28" fillId="68" borderId="0" xfId="0" applyFont="1" applyFill="1" applyAlignment="1">
      <alignment vertical="center"/>
    </xf>
    <xf numFmtId="0" fontId="30" fillId="68" borderId="8" xfId="30" applyFont="1" applyFill="1" applyBorder="1" applyAlignment="1">
      <alignment horizontal="left" vertical="center" wrapText="1"/>
    </xf>
    <xf numFmtId="0" fontId="30" fillId="68" borderId="30" xfId="30" applyFont="1" applyFill="1" applyBorder="1" applyAlignment="1">
      <alignment horizontal="center" vertical="center" wrapText="1"/>
    </xf>
    <xf numFmtId="0" fontId="45" fillId="0" borderId="7" xfId="29" applyFont="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59">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58"/>
      <tableStyleElement type="headerRow" dxfId="357"/>
      <tableStyleElement type="totalRow" dxfId="356"/>
      <tableStyleElement type="firstColumn" dxfId="355"/>
      <tableStyleElement type="lastColumn" dxfId="354"/>
      <tableStyleElement type="secondRowStripe" dxfId="353"/>
      <tableStyleElement type="secondColumnStripe" dxfId="352"/>
    </tableStyle>
    <tableStyle name="E_Table2_Green" pivot="0" count="7" xr9:uid="{00000000-0011-0000-FFFF-FFFF01000000}">
      <tableStyleElement type="wholeTable" dxfId="351"/>
      <tableStyleElement type="headerRow" dxfId="350"/>
      <tableStyleElement type="totalRow" dxfId="349"/>
      <tableStyleElement type="firstColumn" dxfId="348"/>
      <tableStyleElement type="lastColumn" dxfId="347"/>
      <tableStyleElement type="secondRowStripe" dxfId="346"/>
      <tableStyleElement type="secondColumnStripe" dxfId="345"/>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CCFFCC"/>
      <color rgb="FF005861"/>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89470" cy="6369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0510043"/>
          <a:ext cx="7213963" cy="61776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Kübassaare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Liggi Namm</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344" dataDxfId="343" totalsRowDxfId="342">
  <autoFilter ref="A1:F55" xr:uid="{F7A26227-6132-4252-9079-1CAA26291158}"/>
  <tableColumns count="6">
    <tableColumn id="1" xr3:uid="{F381E145-5FF8-43F7-9493-D68D73AE89D0}" name="Küsimuse nr" dataDxfId="341" totalsRowDxfId="340"/>
    <tableColumn id="6" xr3:uid="{D502EFAE-3856-4821-B6EB-F8EEC18B1F4F}" name="Valdkond" dataDxfId="339" totalsRowDxfId="338"/>
    <tableColumn id="5" xr3:uid="{CFA8B89A-68B0-4077-86BC-A70CCBDAB396}" name="Teema" dataDxfId="337" totalsRowDxfId="336"/>
    <tableColumn id="2" xr3:uid="{2690E62C-A214-4FC0-83C6-0F816EC27CFC}" name="Küsimus" dataDxfId="335" totalsRowDxfId="334"/>
    <tableColumn id="3" xr3:uid="{1AE5BBFA-32EA-4782-800B-09D0FFF0B969}" name="Max skoor" totalsRowFunction="custom" dataDxfId="333" totalsRowDxfId="332">
      <totalsRowFormula>SUM(Tabel1[Max skoor])</totalsRowFormula>
    </tableColumn>
    <tableColumn id="4" xr3:uid="{A9D5FA47-54A4-437B-A7A7-4393EF8A8407}" name="Hindamise skoor" totalsRowFunction="custom" dataDxfId="331" totalsRowDxfId="330">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329" dataDxfId="327" headerRowBorderDxfId="328" tableBorderDxfId="326" totalsRowBorderDxfId="325">
  <autoFilter ref="A3:G57" xr:uid="{3EEC79C7-2A45-49C1-824D-8F81ACBF099B}"/>
  <tableColumns count="7">
    <tableColumn id="1" xr3:uid="{DAFE6776-0BBF-4284-9265-C280DFCC4AD3}" name="Küsimuse nr" dataDxfId="324"/>
    <tableColumn id="7" xr3:uid="{AF7CC00B-579B-4C7F-AF6D-DE3A2D2A6F8F}" name="Valdkond" dataDxfId="323"/>
    <tableColumn id="6" xr3:uid="{C53C7C3E-313D-4E63-B804-E84E56E61547}" name="Teema" dataDxfId="322"/>
    <tableColumn id="2" xr3:uid="{79E244D8-CBAD-48D0-B456-F0E1E47DFB6B}" name="Küsimus" dataDxfId="321"/>
    <tableColumn id="3" xr3:uid="{71E394DD-754B-4946-9084-7A7E1BEFB868}" name="Vastus" dataDxfId="320"/>
    <tableColumn id="4" xr3:uid="{86DF6E66-5C4B-4E69-905C-766A4A472070}" name="Vastamisel kasutatud andmeallikas" dataDxfId="319"/>
    <tableColumn id="5" xr3:uid="{0EB3D98C-D3E1-4E36-9803-2B6424BE196C}" name="Selgitused, lisainfo/_x000a_vastuse põhjendus" dataDxfId="318"/>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6640625" defaultRowHeight="12" x14ac:dyDescent="0.3"/>
  <cols>
    <col min="1" max="16384" width="8.6640625" style="71"/>
  </cols>
  <sheetData>
    <row r="3" s="71" customFormat="1" x14ac:dyDescent="0.3"/>
    <row r="4" s="71" customFormat="1" x14ac:dyDescent="0.3"/>
    <row r="5" s="71" customFormat="1" x14ac:dyDescent="0.3"/>
    <row r="6" s="71" customFormat="1" x14ac:dyDescent="0.3"/>
    <row r="7" s="71" customFormat="1" x14ac:dyDescent="0.3"/>
    <row r="8" s="71" customFormat="1" x14ac:dyDescent="0.3"/>
    <row r="9" s="71" customFormat="1" x14ac:dyDescent="0.3"/>
    <row r="10" s="71" customFormat="1" x14ac:dyDescent="0.3"/>
    <row r="11" s="71" customFormat="1" x14ac:dyDescent="0.3"/>
    <row r="12" s="71" customFormat="1" x14ac:dyDescent="0.3"/>
    <row r="13" s="71" customFormat="1" x14ac:dyDescent="0.3"/>
    <row r="14" s="71" customFormat="1" x14ac:dyDescent="0.3"/>
    <row r="15" s="71" customFormat="1" x14ac:dyDescent="0.3"/>
    <row r="16" s="71" customFormat="1" x14ac:dyDescent="0.3"/>
    <row r="17" s="71" customFormat="1" x14ac:dyDescent="0.3"/>
    <row r="18" s="71" customFormat="1" x14ac:dyDescent="0.3"/>
    <row r="19" s="71" customFormat="1" x14ac:dyDescent="0.3"/>
    <row r="20" s="71" customFormat="1" x14ac:dyDescent="0.3"/>
    <row r="21" s="71" customFormat="1" x14ac:dyDescent="0.3"/>
    <row r="22" s="71" customFormat="1" x14ac:dyDescent="0.3"/>
    <row r="23" s="71" customFormat="1" x14ac:dyDescent="0.3"/>
    <row r="24" s="71" customFormat="1" x14ac:dyDescent="0.3"/>
    <row r="25" s="71" customFormat="1" x14ac:dyDescent="0.3"/>
    <row r="26" s="71" customFormat="1" x14ac:dyDescent="0.3"/>
    <row r="27" s="71" customFormat="1" x14ac:dyDescent="0.3"/>
    <row r="28" s="71" customFormat="1" x14ac:dyDescent="0.3"/>
    <row r="30" s="71" customFormat="1" x14ac:dyDescent="0.3"/>
    <row r="31" s="71" customFormat="1" x14ac:dyDescent="0.3"/>
    <row r="32" s="71" customFormat="1" x14ac:dyDescent="0.3"/>
    <row r="37" spans="19:19" x14ac:dyDescent="0.3">
      <c r="S37"/>
    </row>
    <row r="62" spans="17:17" x14ac:dyDescent="0.3">
      <c r="Q62"/>
    </row>
    <row r="65" s="71" customFormat="1" x14ac:dyDescent="0.3"/>
    <row r="66" s="71" customFormat="1" x14ac:dyDescent="0.3"/>
    <row r="67" s="71" customFormat="1" x14ac:dyDescent="0.3"/>
    <row r="68" s="71" customFormat="1" x14ac:dyDescent="0.3"/>
    <row r="69" s="71" customFormat="1" x14ac:dyDescent="0.3"/>
    <row r="70" s="71" customFormat="1" x14ac:dyDescent="0.3"/>
    <row r="71" s="71" customFormat="1" x14ac:dyDescent="0.3"/>
    <row r="72" s="71" customFormat="1" x14ac:dyDescent="0.3"/>
    <row r="73" s="71" customFormat="1" x14ac:dyDescent="0.3"/>
    <row r="74" s="71" customFormat="1" x14ac:dyDescent="0.3"/>
    <row r="75" s="71" customFormat="1" x14ac:dyDescent="0.3"/>
    <row r="76" s="71" customFormat="1" x14ac:dyDescent="0.3"/>
    <row r="77" s="71" customFormat="1" x14ac:dyDescent="0.3"/>
    <row r="78" s="71" customFormat="1" x14ac:dyDescent="0.3"/>
    <row r="79" s="71" customFormat="1" x14ac:dyDescent="0.3"/>
    <row r="80" s="71" customFormat="1" x14ac:dyDescent="0.3"/>
    <row r="81" s="71" customFormat="1" x14ac:dyDescent="0.3"/>
    <row r="82" s="71" customFormat="1" x14ac:dyDescent="0.3"/>
    <row r="83" s="71" customFormat="1" x14ac:dyDescent="0.3"/>
    <row r="85" s="71" customFormat="1" x14ac:dyDescent="0.3"/>
    <row r="86" s="71" customFormat="1" x14ac:dyDescent="0.3"/>
    <row r="87" s="71" customFormat="1" x14ac:dyDescent="0.3"/>
    <row r="88" s="71" customFormat="1" x14ac:dyDescent="0.3"/>
    <row r="89" s="71" customFormat="1" x14ac:dyDescent="0.3"/>
    <row r="90" s="71" customFormat="1" x14ac:dyDescent="0.3"/>
    <row r="91" s="71" customFormat="1" x14ac:dyDescent="0.3"/>
    <row r="92" s="71" customFormat="1" x14ac:dyDescent="0.3"/>
    <row r="93" s="71" customFormat="1" x14ac:dyDescent="0.3"/>
    <row r="94" s="71" customFormat="1" x14ac:dyDescent="0.3"/>
    <row r="95" s="71" customFormat="1" x14ac:dyDescent="0.3"/>
    <row r="96" s="71" customFormat="1" x14ac:dyDescent="0.3"/>
    <row r="97" s="71" customFormat="1" x14ac:dyDescent="0.3"/>
    <row r="98" s="71" customFormat="1" x14ac:dyDescent="0.3"/>
    <row r="99" s="71" customFormat="1" x14ac:dyDescent="0.3"/>
    <row r="100" s="71" customFormat="1" x14ac:dyDescent="0.3"/>
    <row r="102" s="71" customFormat="1" x14ac:dyDescent="0.3"/>
    <row r="103" s="71" customFormat="1" x14ac:dyDescent="0.3"/>
    <row r="104" s="71" customFormat="1" x14ac:dyDescent="0.3"/>
    <row r="105" s="71" customFormat="1" x14ac:dyDescent="0.3"/>
    <row r="106" s="71" customFormat="1" x14ac:dyDescent="0.3"/>
    <row r="107" s="71" customFormat="1" x14ac:dyDescent="0.3"/>
    <row r="108" s="71" customFormat="1" x14ac:dyDescent="0.3"/>
    <row r="109" s="71" customFormat="1" x14ac:dyDescent="0.3"/>
    <row r="110" s="71" customFormat="1" x14ac:dyDescent="0.3"/>
    <row r="111" s="71" customFormat="1" x14ac:dyDescent="0.3"/>
    <row r="112" s="71" customFormat="1" x14ac:dyDescent="0.3"/>
    <row r="113" s="71" customFormat="1" x14ac:dyDescent="0.3"/>
    <row r="114" s="71" customFormat="1" x14ac:dyDescent="0.3"/>
    <row r="115" s="71" customFormat="1" x14ac:dyDescent="0.3"/>
    <row r="116" s="71" customFormat="1" x14ac:dyDescent="0.3"/>
    <row r="117" s="71" customFormat="1" x14ac:dyDescent="0.3"/>
    <row r="118" s="71" customFormat="1" x14ac:dyDescent="0.3"/>
    <row r="119" s="71" customFormat="1" x14ac:dyDescent="0.3"/>
    <row r="120" s="71" customFormat="1" x14ac:dyDescent="0.3"/>
    <row r="121" s="71" customFormat="1" x14ac:dyDescent="0.3"/>
    <row r="122" s="71" customFormat="1" x14ac:dyDescent="0.3"/>
    <row r="123" s="71" customFormat="1" x14ac:dyDescent="0.3"/>
    <row r="124" s="71" customFormat="1" x14ac:dyDescent="0.3"/>
    <row r="125" s="71" customFormat="1" x14ac:dyDescent="0.3"/>
    <row r="126" s="71" customFormat="1" x14ac:dyDescent="0.3"/>
    <row r="127" s="71" customFormat="1" x14ac:dyDescent="0.3"/>
    <row r="128" s="71" customFormat="1" x14ac:dyDescent="0.3"/>
    <row r="129" s="71" customFormat="1" x14ac:dyDescent="0.3"/>
    <row r="130" s="71" customFormat="1" x14ac:dyDescent="0.3"/>
    <row r="131" s="71" customFormat="1" x14ac:dyDescent="0.3"/>
    <row r="132" s="71" customFormat="1" x14ac:dyDescent="0.3"/>
    <row r="133" s="71" customFormat="1" x14ac:dyDescent="0.3"/>
    <row r="134" s="71" customFormat="1" x14ac:dyDescent="0.3"/>
    <row r="135" s="71" customFormat="1" x14ac:dyDescent="0.3"/>
    <row r="136" s="71" customFormat="1" x14ac:dyDescent="0.3"/>
    <row r="137" s="71" customFormat="1" x14ac:dyDescent="0.3"/>
    <row r="138" s="71" customFormat="1" x14ac:dyDescent="0.3"/>
    <row r="139" s="71" customFormat="1" x14ac:dyDescent="0.3"/>
    <row r="140" s="71" customFormat="1" x14ac:dyDescent="0.3"/>
    <row r="141" s="71" customFormat="1" x14ac:dyDescent="0.3"/>
    <row r="142" s="71" customFormat="1" x14ac:dyDescent="0.3"/>
    <row r="143" s="71" customFormat="1" x14ac:dyDescent="0.3"/>
    <row r="144" s="71" customFormat="1" x14ac:dyDescent="0.3"/>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 x14ac:dyDescent="0.3"/>
  <cols>
    <col min="2" max="2" width="37.33203125" bestFit="1" customWidth="1"/>
    <col min="3" max="3" width="118.44140625" customWidth="1"/>
  </cols>
  <sheetData>
    <row r="3" spans="2:3" ht="27.6" thickBot="1" x14ac:dyDescent="0.65">
      <c r="B3" s="185" t="s">
        <v>0</v>
      </c>
      <c r="C3" s="185"/>
    </row>
    <row r="4" spans="2:3" ht="12.6" thickTop="1" x14ac:dyDescent="0.3"/>
    <row r="6" spans="2:3" ht="15.75" customHeight="1" x14ac:dyDescent="0.3">
      <c r="B6" s="126" t="s">
        <v>1</v>
      </c>
      <c r="C6" s="126" t="s">
        <v>2</v>
      </c>
    </row>
    <row r="7" spans="2:3" ht="16.8" x14ac:dyDescent="0.3">
      <c r="B7" s="127" t="s">
        <v>3</v>
      </c>
      <c r="C7" s="128" t="s">
        <v>4</v>
      </c>
    </row>
    <row r="8" spans="2:3" ht="16.8" x14ac:dyDescent="0.3">
      <c r="B8" s="127" t="s">
        <v>5</v>
      </c>
      <c r="C8" s="128" t="s">
        <v>6</v>
      </c>
    </row>
    <row r="9" spans="2:3" ht="33.6" x14ac:dyDescent="0.3">
      <c r="B9" s="127" t="s">
        <v>7</v>
      </c>
      <c r="C9" s="128" t="s">
        <v>8</v>
      </c>
    </row>
    <row r="10" spans="2:3" ht="16.8" x14ac:dyDescent="0.3">
      <c r="B10" s="127" t="s">
        <v>9</v>
      </c>
      <c r="C10" s="129" t="s">
        <v>10</v>
      </c>
    </row>
    <row r="11" spans="2:3" ht="84" x14ac:dyDescent="0.3">
      <c r="B11" s="127" t="s">
        <v>11</v>
      </c>
      <c r="C11" s="128" t="s">
        <v>12</v>
      </c>
    </row>
    <row r="12" spans="2:3" ht="33.6" x14ac:dyDescent="0.3">
      <c r="B12" s="127" t="s">
        <v>13</v>
      </c>
      <c r="C12" s="128" t="s">
        <v>14</v>
      </c>
    </row>
    <row r="13" spans="2:3" ht="235.2" x14ac:dyDescent="0.3">
      <c r="B13" s="130" t="s">
        <v>15</v>
      </c>
      <c r="C13" s="128" t="s">
        <v>440</v>
      </c>
    </row>
    <row r="14" spans="2:3" ht="51" x14ac:dyDescent="0.3">
      <c r="B14" s="127" t="s">
        <v>16</v>
      </c>
      <c r="C14" s="128" t="s">
        <v>441</v>
      </c>
    </row>
    <row r="15" spans="2:3" ht="33.6" x14ac:dyDescent="0.3">
      <c r="B15" s="127" t="s">
        <v>17</v>
      </c>
      <c r="C15" s="128" t="s">
        <v>18</v>
      </c>
    </row>
    <row r="16" spans="2:3" ht="33.6" x14ac:dyDescent="0.3">
      <c r="B16" s="127" t="s">
        <v>19</v>
      </c>
      <c r="C16" s="128" t="s">
        <v>20</v>
      </c>
    </row>
    <row r="17" spans="2:3" ht="67.2" x14ac:dyDescent="0.3">
      <c r="B17" s="127" t="s">
        <v>452</v>
      </c>
      <c r="C17" s="128" t="s">
        <v>453</v>
      </c>
    </row>
    <row r="18" spans="2:3" ht="16.8" x14ac:dyDescent="0.3">
      <c r="B18" s="131"/>
      <c r="C18" s="131"/>
    </row>
    <row r="19" spans="2:3" ht="16.8" x14ac:dyDescent="0.3">
      <c r="B19" s="126" t="s">
        <v>21</v>
      </c>
      <c r="C19" s="126" t="s">
        <v>2</v>
      </c>
    </row>
    <row r="20" spans="2:3" ht="18" customHeight="1" x14ac:dyDescent="0.3">
      <c r="B20" s="129" t="s">
        <v>22</v>
      </c>
      <c r="C20" s="132" t="s">
        <v>23</v>
      </c>
    </row>
    <row r="21" spans="2:3" ht="16.8" x14ac:dyDescent="0.3">
      <c r="B21" s="129" t="s">
        <v>24</v>
      </c>
      <c r="C21" s="132" t="s">
        <v>25</v>
      </c>
    </row>
    <row r="22" spans="2:3" ht="16.8" x14ac:dyDescent="0.3">
      <c r="B22" s="129" t="s">
        <v>26</v>
      </c>
      <c r="C22" s="132" t="s">
        <v>27</v>
      </c>
    </row>
    <row r="23" spans="2:3" ht="16.8" x14ac:dyDescent="0.3">
      <c r="B23" s="132" t="s">
        <v>28</v>
      </c>
      <c r="C23" s="132" t="s">
        <v>29</v>
      </c>
    </row>
    <row r="24" spans="2:3" ht="16.8" x14ac:dyDescent="0.3">
      <c r="B24" s="132" t="s">
        <v>30</v>
      </c>
      <c r="C24" s="132" t="s">
        <v>31</v>
      </c>
    </row>
    <row r="25" spans="2:3" ht="16.8" x14ac:dyDescent="0.3">
      <c r="B25" s="132" t="s">
        <v>32</v>
      </c>
      <c r="C25" s="132" t="s">
        <v>33</v>
      </c>
    </row>
    <row r="26" spans="2:3" ht="16.8" x14ac:dyDescent="0.3">
      <c r="B26" s="132" t="s">
        <v>34</v>
      </c>
      <c r="C26" s="132" t="s">
        <v>35</v>
      </c>
    </row>
    <row r="27" spans="2:3" ht="16.8" x14ac:dyDescent="0.3">
      <c r="B27" s="132" t="s">
        <v>36</v>
      </c>
      <c r="C27" s="132" t="s">
        <v>37</v>
      </c>
    </row>
    <row r="28" spans="2:3" ht="16.8" x14ac:dyDescent="0.3">
      <c r="B28" s="132" t="s">
        <v>38</v>
      </c>
      <c r="C28" s="132" t="s">
        <v>39</v>
      </c>
    </row>
    <row r="29" spans="2:3" ht="33.6" x14ac:dyDescent="0.3">
      <c r="B29" s="132" t="s">
        <v>40</v>
      </c>
      <c r="C29" s="133" t="s">
        <v>41</v>
      </c>
    </row>
    <row r="30" spans="2:3" ht="16.8" x14ac:dyDescent="0.3">
      <c r="B30" s="132" t="s">
        <v>42</v>
      </c>
      <c r="C30" s="132" t="s">
        <v>43</v>
      </c>
    </row>
    <row r="31" spans="2:3" ht="16.8" x14ac:dyDescent="0.3">
      <c r="B31" s="132" t="s">
        <v>44</v>
      </c>
      <c r="C31" s="132" t="s">
        <v>45</v>
      </c>
    </row>
    <row r="32" spans="2:3" ht="16.8" x14ac:dyDescent="0.3">
      <c r="B32" s="132" t="s">
        <v>460</v>
      </c>
      <c r="C32" s="132" t="s">
        <v>46</v>
      </c>
    </row>
    <row r="33" spans="2:3" ht="16.8" x14ac:dyDescent="0.3">
      <c r="B33" s="132" t="s">
        <v>47</v>
      </c>
      <c r="C33" s="132" t="s">
        <v>48</v>
      </c>
    </row>
    <row r="34" spans="2:3" ht="16.8" x14ac:dyDescent="0.3">
      <c r="B34" s="132" t="s">
        <v>49</v>
      </c>
      <c r="C34" s="132" t="s">
        <v>50</v>
      </c>
    </row>
    <row r="35" spans="2:3" ht="16.8" x14ac:dyDescent="0.3">
      <c r="B35" s="132" t="s">
        <v>51</v>
      </c>
      <c r="C35" s="132" t="s">
        <v>52</v>
      </c>
    </row>
    <row r="36" spans="2:3" ht="16.8" x14ac:dyDescent="0.3">
      <c r="B36" s="132" t="s">
        <v>53</v>
      </c>
      <c r="C36" s="132" t="s">
        <v>54</v>
      </c>
    </row>
    <row r="37" spans="2:3" ht="16.8" x14ac:dyDescent="0.3">
      <c r="B37" s="132" t="s">
        <v>55</v>
      </c>
      <c r="C37" s="132"/>
    </row>
    <row r="38" spans="2:3" ht="16.8" x14ac:dyDescent="0.3">
      <c r="B38" s="131"/>
      <c r="C38" s="131"/>
    </row>
    <row r="39" spans="2:3" ht="33.6" x14ac:dyDescent="0.3">
      <c r="B39" s="126" t="s">
        <v>374</v>
      </c>
      <c r="C39" s="126" t="s">
        <v>2</v>
      </c>
    </row>
    <row r="40" spans="2:3" ht="16.8" x14ac:dyDescent="0.3">
      <c r="B40" s="128" t="s">
        <v>375</v>
      </c>
      <c r="C40" s="133" t="s">
        <v>376</v>
      </c>
    </row>
    <row r="41" spans="2:3" ht="16.8" x14ac:dyDescent="0.3">
      <c r="B41" s="133" t="s">
        <v>377</v>
      </c>
      <c r="C41" s="133" t="s">
        <v>378</v>
      </c>
    </row>
    <row r="42" spans="2:3" ht="16.8" x14ac:dyDescent="0.3">
      <c r="B42" s="133" t="s">
        <v>379</v>
      </c>
      <c r="C42" s="133" t="s">
        <v>380</v>
      </c>
    </row>
    <row r="43" spans="2:3" ht="16.8" x14ac:dyDescent="0.3">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18" zoomScaleNormal="100" workbookViewId="0">
      <selection activeCell="C28" sqref="C28"/>
    </sheetView>
  </sheetViews>
  <sheetFormatPr defaultColWidth="9" defaultRowHeight="12" x14ac:dyDescent="0.3"/>
  <cols>
    <col min="1" max="1" width="9" customWidth="1"/>
    <col min="2" max="2" width="49.109375" customWidth="1"/>
    <col min="3" max="3" width="61" customWidth="1"/>
  </cols>
  <sheetData>
    <row r="3" spans="2:4" ht="18.600000000000001" thickBot="1" x14ac:dyDescent="0.45">
      <c r="B3" s="134" t="s">
        <v>56</v>
      </c>
      <c r="C3" s="1"/>
    </row>
    <row r="4" spans="2:4" ht="12.6" thickTop="1" x14ac:dyDescent="0.3"/>
    <row r="5" spans="2:4" ht="13.8" x14ac:dyDescent="0.3">
      <c r="B5" s="135" t="s">
        <v>57</v>
      </c>
      <c r="C5" s="135" t="s">
        <v>58</v>
      </c>
    </row>
    <row r="6" spans="2:4" ht="13.2" x14ac:dyDescent="0.3">
      <c r="B6" s="37" t="s">
        <v>59</v>
      </c>
      <c r="C6" s="38" t="s">
        <v>467</v>
      </c>
    </row>
    <row r="7" spans="2:4" ht="13.8" x14ac:dyDescent="0.3">
      <c r="B7" s="37" t="s">
        <v>60</v>
      </c>
      <c r="C7" s="175" t="s">
        <v>468</v>
      </c>
    </row>
    <row r="8" spans="2:4" ht="13.2" x14ac:dyDescent="0.3">
      <c r="B8" s="37" t="s">
        <v>61</v>
      </c>
      <c r="C8" s="36" t="s">
        <v>469</v>
      </c>
    </row>
    <row r="9" spans="2:4" ht="26.4" x14ac:dyDescent="0.3">
      <c r="B9" s="37" t="s">
        <v>62</v>
      </c>
      <c r="C9" s="36" t="s">
        <v>470</v>
      </c>
      <c r="D9" s="45"/>
    </row>
    <row r="10" spans="2:4" ht="13.2" x14ac:dyDescent="0.3">
      <c r="B10" s="37" t="s">
        <v>63</v>
      </c>
      <c r="C10" s="37"/>
    </row>
    <row r="11" spans="2:4" ht="13.2" x14ac:dyDescent="0.3">
      <c r="B11" s="65" t="s">
        <v>64</v>
      </c>
      <c r="C11" s="37" t="s">
        <v>103</v>
      </c>
    </row>
    <row r="12" spans="2:4" ht="13.2" x14ac:dyDescent="0.3">
      <c r="B12" s="65" t="s">
        <v>65</v>
      </c>
      <c r="C12" s="37" t="s">
        <v>103</v>
      </c>
    </row>
    <row r="13" spans="2:4" ht="13.2" x14ac:dyDescent="0.3">
      <c r="B13" s="65" t="s">
        <v>66</v>
      </c>
      <c r="C13" s="37">
        <v>3</v>
      </c>
    </row>
    <row r="14" spans="2:4" ht="13.2" x14ac:dyDescent="0.3">
      <c r="B14" s="65" t="s">
        <v>67</v>
      </c>
      <c r="C14" s="37" t="s">
        <v>471</v>
      </c>
    </row>
    <row r="15" spans="2:4" ht="13.2" x14ac:dyDescent="0.3">
      <c r="B15" s="65" t="s">
        <v>68</v>
      </c>
      <c r="C15" s="37">
        <v>1</v>
      </c>
    </row>
    <row r="16" spans="2:4" ht="13.2" x14ac:dyDescent="0.3">
      <c r="B16" s="65" t="s">
        <v>69</v>
      </c>
      <c r="C16" s="37" t="s">
        <v>472</v>
      </c>
    </row>
    <row r="17" spans="2:4" ht="13.2" x14ac:dyDescent="0.3">
      <c r="B17" s="37" t="s">
        <v>70</v>
      </c>
      <c r="C17" s="37" t="s">
        <v>473</v>
      </c>
      <c r="D17" s="63"/>
    </row>
    <row r="18" spans="2:4" ht="13.2" x14ac:dyDescent="0.3">
      <c r="B18" s="37" t="s">
        <v>71</v>
      </c>
      <c r="C18" s="37" t="s">
        <v>474</v>
      </c>
    </row>
    <row r="19" spans="2:4" ht="13.2" x14ac:dyDescent="0.3">
      <c r="B19" s="37" t="s">
        <v>72</v>
      </c>
      <c r="C19" s="37" t="s">
        <v>475</v>
      </c>
    </row>
    <row r="20" spans="2:4" ht="13.2" x14ac:dyDescent="0.3">
      <c r="B20" s="37" t="s">
        <v>73</v>
      </c>
      <c r="C20" s="37">
        <v>517.4</v>
      </c>
    </row>
    <row r="21" spans="2:4" ht="13.2" x14ac:dyDescent="0.3">
      <c r="B21" s="37" t="s">
        <v>74</v>
      </c>
      <c r="C21" s="37">
        <v>456.7</v>
      </c>
    </row>
    <row r="22" spans="2:4" ht="13.2" x14ac:dyDescent="0.3">
      <c r="B22" s="37" t="s">
        <v>75</v>
      </c>
      <c r="C22" s="37">
        <v>392.7</v>
      </c>
    </row>
    <row r="23" spans="2:4" ht="39.6" x14ac:dyDescent="0.3">
      <c r="B23" s="37" t="s">
        <v>76</v>
      </c>
      <c r="C23" s="37" t="s">
        <v>476</v>
      </c>
    </row>
    <row r="24" spans="2:4" ht="13.2" x14ac:dyDescent="0.3">
      <c r="B24" s="37" t="s">
        <v>77</v>
      </c>
      <c r="C24" s="37" t="s">
        <v>478</v>
      </c>
    </row>
    <row r="25" spans="2:4" ht="13.2" x14ac:dyDescent="0.3">
      <c r="B25" s="37" t="s">
        <v>78</v>
      </c>
      <c r="C25" s="37" t="s">
        <v>477</v>
      </c>
    </row>
    <row r="26" spans="2:4" ht="13.2" x14ac:dyDescent="0.3">
      <c r="B26" s="37" t="s">
        <v>454</v>
      </c>
      <c r="C26" s="37">
        <f ca="1">YEAR(TODAY())</f>
        <v>2026</v>
      </c>
    </row>
    <row r="27" spans="2:4" ht="52.8" x14ac:dyDescent="0.3">
      <c r="B27" s="37" t="s">
        <v>403</v>
      </c>
      <c r="C27" s="39">
        <v>46182</v>
      </c>
    </row>
    <row r="28" spans="2:4" ht="13.2" x14ac:dyDescent="0.3">
      <c r="B28" s="37" t="s">
        <v>79</v>
      </c>
      <c r="C28" s="36"/>
    </row>
    <row r="29" spans="2:4" ht="39.75" customHeight="1" x14ac:dyDescent="0.3">
      <c r="B29" s="37" t="s">
        <v>80</v>
      </c>
      <c r="C29" s="36" t="s">
        <v>479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zoomScale="90" zoomScaleNormal="90" zoomScaleSheetLayoutView="70" workbookViewId="0">
      <pane xSplit="4" ySplit="1" topLeftCell="G46" activePane="bottomRight" state="frozen"/>
      <selection pane="topRight" activeCell="D1" sqref="D1"/>
      <selection pane="bottomLeft" activeCell="A2" sqref="A2"/>
      <selection pane="bottomRight" activeCell="L158" sqref="L158"/>
    </sheetView>
  </sheetViews>
  <sheetFormatPr defaultColWidth="9" defaultRowHeight="13.2" x14ac:dyDescent="0.3"/>
  <cols>
    <col min="1" max="1" width="14.5546875" style="28" bestFit="1" customWidth="1"/>
    <col min="2" max="2" width="12.44140625" style="28" bestFit="1" customWidth="1"/>
    <col min="3" max="3" width="10.88671875" style="28" customWidth="1"/>
    <col min="4" max="4" width="32.6640625" style="70" customWidth="1"/>
    <col min="5" max="5" width="71.109375" style="27" customWidth="1"/>
    <col min="6" max="6" width="17.5546875" style="28" customWidth="1"/>
    <col min="7" max="7" width="18.5546875" style="27" customWidth="1"/>
    <col min="8" max="8" width="40.6640625" style="30" customWidth="1"/>
    <col min="9" max="9" width="11.5546875" style="28" customWidth="1"/>
    <col min="10" max="10" width="26.109375" style="30" customWidth="1"/>
    <col min="11" max="11" width="22.33203125" style="28" customWidth="1"/>
    <col min="12" max="12" width="34.44140625" style="27" customWidth="1"/>
    <col min="13" max="16384" width="9" style="30"/>
  </cols>
  <sheetData>
    <row r="1" spans="1:12" s="14" customFormat="1" ht="118.8" x14ac:dyDescent="0.3">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3">
      <c r="A2" s="186" t="s">
        <v>90</v>
      </c>
      <c r="B2" s="186" t="s">
        <v>90</v>
      </c>
      <c r="C2" s="200">
        <v>0</v>
      </c>
      <c r="D2" s="203" t="s">
        <v>91</v>
      </c>
      <c r="E2" s="211" t="s">
        <v>92</v>
      </c>
      <c r="F2" s="207" t="s">
        <v>93</v>
      </c>
      <c r="G2" s="221" t="s">
        <v>94</v>
      </c>
      <c r="H2" s="100" t="s">
        <v>95</v>
      </c>
      <c r="I2" s="5">
        <v>0</v>
      </c>
      <c r="J2" s="72" t="b">
        <v>0</v>
      </c>
      <c r="K2" s="6"/>
      <c r="L2" s="57"/>
    </row>
    <row r="3" spans="1:12" s="14" customFormat="1" ht="45" customHeight="1" x14ac:dyDescent="0.3">
      <c r="A3" s="187"/>
      <c r="B3" s="187"/>
      <c r="C3" s="201"/>
      <c r="D3" s="205"/>
      <c r="E3" s="213"/>
      <c r="F3" s="209"/>
      <c r="G3" s="222"/>
      <c r="H3" s="7" t="s">
        <v>96</v>
      </c>
      <c r="I3" s="8">
        <v>1</v>
      </c>
      <c r="J3" s="73" t="b">
        <v>0</v>
      </c>
      <c r="K3" s="9"/>
      <c r="L3" s="57"/>
    </row>
    <row r="4" spans="1:12" s="14" customFormat="1" ht="26.25" customHeight="1" x14ac:dyDescent="0.3">
      <c r="A4" s="187"/>
      <c r="B4" s="187"/>
      <c r="C4" s="201"/>
      <c r="D4" s="205"/>
      <c r="E4" s="213"/>
      <c r="F4" s="209"/>
      <c r="G4" s="222"/>
      <c r="H4" s="7" t="s">
        <v>97</v>
      </c>
      <c r="I4" s="8">
        <v>1</v>
      </c>
      <c r="J4" s="73" t="b">
        <v>0</v>
      </c>
      <c r="K4" s="9"/>
      <c r="L4" s="57"/>
    </row>
    <row r="5" spans="1:12" s="14" customFormat="1" ht="26.4" x14ac:dyDescent="0.3">
      <c r="A5" s="187"/>
      <c r="B5" s="187"/>
      <c r="C5" s="201"/>
      <c r="D5" s="205"/>
      <c r="E5" s="213"/>
      <c r="F5" s="209"/>
      <c r="G5" s="222"/>
      <c r="H5" s="7" t="s">
        <v>98</v>
      </c>
      <c r="I5" s="8">
        <v>2</v>
      </c>
      <c r="J5" s="73" t="b">
        <v>0</v>
      </c>
      <c r="K5" s="9"/>
      <c r="L5" s="57"/>
    </row>
    <row r="6" spans="1:12" s="14" customFormat="1" ht="39.6" x14ac:dyDescent="0.3">
      <c r="A6" s="187"/>
      <c r="B6" s="187"/>
      <c r="C6" s="201"/>
      <c r="D6" s="205"/>
      <c r="E6" s="213"/>
      <c r="F6" s="209"/>
      <c r="G6" s="222"/>
      <c r="H6" s="7" t="s">
        <v>99</v>
      </c>
      <c r="I6" s="8">
        <v>2</v>
      </c>
      <c r="J6" s="73" t="b">
        <v>0</v>
      </c>
      <c r="K6" s="9"/>
      <c r="L6" s="57"/>
    </row>
    <row r="7" spans="1:12" s="14" customFormat="1" x14ac:dyDescent="0.3">
      <c r="A7" s="187"/>
      <c r="B7" s="187"/>
      <c r="C7" s="201"/>
      <c r="D7" s="205"/>
      <c r="E7" s="213"/>
      <c r="F7" s="209"/>
      <c r="G7" s="222"/>
      <c r="H7" s="7" t="s">
        <v>100</v>
      </c>
      <c r="I7" s="8">
        <v>3</v>
      </c>
      <c r="J7" s="73" t="b">
        <v>0</v>
      </c>
      <c r="K7" s="9"/>
      <c r="L7" s="57"/>
    </row>
    <row r="8" spans="1:12" s="14" customFormat="1" ht="39.6" x14ac:dyDescent="0.3">
      <c r="A8" s="187"/>
      <c r="B8" s="187"/>
      <c r="C8" s="201"/>
      <c r="D8" s="205"/>
      <c r="E8" s="213"/>
      <c r="F8" s="209"/>
      <c r="G8" s="222"/>
      <c r="H8" s="7" t="s">
        <v>101</v>
      </c>
      <c r="I8" s="8">
        <v>3</v>
      </c>
      <c r="J8" s="73" t="b">
        <v>1</v>
      </c>
      <c r="K8" s="9" t="s">
        <v>288</v>
      </c>
      <c r="L8" s="57"/>
    </row>
    <row r="9" spans="1:12" s="14" customFormat="1" ht="26.4" x14ac:dyDescent="0.3">
      <c r="A9" s="188"/>
      <c r="B9" s="188"/>
      <c r="C9" s="202"/>
      <c r="D9" s="206"/>
      <c r="E9" s="214"/>
      <c r="F9" s="210"/>
      <c r="G9" s="223"/>
      <c r="H9" s="101" t="s">
        <v>102</v>
      </c>
      <c r="I9" s="11" t="s">
        <v>385</v>
      </c>
      <c r="J9" s="74" t="b">
        <v>0</v>
      </c>
      <c r="K9" s="12"/>
      <c r="L9" s="58"/>
    </row>
    <row r="10" spans="1:12" s="14" customFormat="1" ht="27.75" customHeight="1" x14ac:dyDescent="0.3">
      <c r="A10" s="186" t="s">
        <v>104</v>
      </c>
      <c r="B10" s="186" t="s">
        <v>105</v>
      </c>
      <c r="C10" s="200" t="s">
        <v>106</v>
      </c>
      <c r="D10" s="258" t="s">
        <v>107</v>
      </c>
      <c r="E10" s="189" t="s">
        <v>108</v>
      </c>
      <c r="F10" s="186" t="s">
        <v>93</v>
      </c>
      <c r="G10" s="186" t="s">
        <v>109</v>
      </c>
      <c r="H10" s="100" t="s">
        <v>110</v>
      </c>
      <c r="I10" s="5">
        <v>0</v>
      </c>
      <c r="J10" s="75" t="b">
        <v>0</v>
      </c>
      <c r="K10" s="17"/>
      <c r="L10" s="178"/>
    </row>
    <row r="11" spans="1:12" s="14" customFormat="1" ht="27.75" customHeight="1" x14ac:dyDescent="0.3">
      <c r="A11" s="187"/>
      <c r="B11" s="187"/>
      <c r="C11" s="201"/>
      <c r="D11" s="242"/>
      <c r="E11" s="244"/>
      <c r="F11" s="187"/>
      <c r="G11" s="187"/>
      <c r="H11" s="7" t="s">
        <v>111</v>
      </c>
      <c r="I11" s="8">
        <v>1</v>
      </c>
      <c r="J11" s="76" t="b">
        <v>0</v>
      </c>
      <c r="K11" s="15"/>
      <c r="L11" s="7"/>
    </row>
    <row r="12" spans="1:12" s="14" customFormat="1" ht="27.75" customHeight="1" x14ac:dyDescent="0.3">
      <c r="A12" s="187"/>
      <c r="B12" s="187"/>
      <c r="C12" s="201"/>
      <c r="D12" s="242"/>
      <c r="E12" s="244"/>
      <c r="F12" s="187"/>
      <c r="G12" s="187"/>
      <c r="H12" s="7" t="s">
        <v>112</v>
      </c>
      <c r="I12" s="8">
        <v>2</v>
      </c>
      <c r="J12" s="76" t="b">
        <v>1</v>
      </c>
      <c r="K12" s="15" t="s">
        <v>489</v>
      </c>
      <c r="L12" s="4" t="s">
        <v>526</v>
      </c>
    </row>
    <row r="13" spans="1:12" s="14" customFormat="1" ht="27.75" customHeight="1" x14ac:dyDescent="0.3">
      <c r="A13" s="187"/>
      <c r="B13" s="187"/>
      <c r="C13" s="201"/>
      <c r="D13" s="242"/>
      <c r="E13" s="244"/>
      <c r="F13" s="187"/>
      <c r="G13" s="187"/>
      <c r="H13" s="7" t="s">
        <v>113</v>
      </c>
      <c r="I13" s="8">
        <v>3</v>
      </c>
      <c r="J13" s="76" t="b">
        <v>0</v>
      </c>
      <c r="K13" s="15"/>
      <c r="L13" s="7"/>
    </row>
    <row r="14" spans="1:12" s="14" customFormat="1" ht="117.75" customHeight="1" x14ac:dyDescent="0.3">
      <c r="A14" s="188"/>
      <c r="B14" s="188"/>
      <c r="C14" s="202"/>
      <c r="D14" s="259"/>
      <c r="E14" s="191"/>
      <c r="F14" s="188"/>
      <c r="G14" s="188"/>
      <c r="H14" s="101" t="s">
        <v>383</v>
      </c>
      <c r="I14" s="11" t="s">
        <v>385</v>
      </c>
      <c r="J14" s="77" t="b">
        <v>0</v>
      </c>
      <c r="K14" s="18"/>
      <c r="L14" s="10"/>
    </row>
    <row r="15" spans="1:12" s="14" customFormat="1" ht="27.75" customHeight="1" x14ac:dyDescent="0.3">
      <c r="A15" s="186" t="s">
        <v>104</v>
      </c>
      <c r="B15" s="186" t="s">
        <v>105</v>
      </c>
      <c r="C15" s="200" t="s">
        <v>114</v>
      </c>
      <c r="D15" s="203" t="s">
        <v>115</v>
      </c>
      <c r="E15" s="189" t="s">
        <v>116</v>
      </c>
      <c r="F15" s="207" t="s">
        <v>93</v>
      </c>
      <c r="G15" s="186" t="s">
        <v>94</v>
      </c>
      <c r="H15" s="100" t="s">
        <v>117</v>
      </c>
      <c r="I15" s="5">
        <v>0</v>
      </c>
      <c r="J15" s="75" t="b">
        <v>0</v>
      </c>
      <c r="K15" s="17"/>
      <c r="L15" s="4"/>
    </row>
    <row r="16" spans="1:12" s="14" customFormat="1" ht="27.75" customHeight="1" x14ac:dyDescent="0.3">
      <c r="A16" s="187"/>
      <c r="B16" s="187"/>
      <c r="C16" s="201"/>
      <c r="D16" s="205"/>
      <c r="E16" s="244"/>
      <c r="F16" s="209"/>
      <c r="G16" s="187"/>
      <c r="H16" s="7" t="s">
        <v>111</v>
      </c>
      <c r="I16" s="8">
        <v>1</v>
      </c>
      <c r="J16" s="76" t="b">
        <v>0</v>
      </c>
      <c r="K16" s="178"/>
      <c r="L16" s="178"/>
    </row>
    <row r="17" spans="1:12" s="14" customFormat="1" ht="27.75" customHeight="1" x14ac:dyDescent="0.3">
      <c r="A17" s="187"/>
      <c r="B17" s="187"/>
      <c r="C17" s="201"/>
      <c r="D17" s="205"/>
      <c r="E17" s="244"/>
      <c r="F17" s="209"/>
      <c r="G17" s="187"/>
      <c r="H17" s="7" t="s">
        <v>112</v>
      </c>
      <c r="I17" s="8">
        <v>2</v>
      </c>
      <c r="J17" s="76" t="b">
        <v>1</v>
      </c>
      <c r="K17" s="179" t="s">
        <v>492</v>
      </c>
      <c r="L17" s="181" t="s">
        <v>527</v>
      </c>
    </row>
    <row r="18" spans="1:12" s="14" customFormat="1" ht="27.75" customHeight="1" x14ac:dyDescent="0.3">
      <c r="A18" s="187"/>
      <c r="B18" s="187"/>
      <c r="C18" s="201"/>
      <c r="D18" s="205"/>
      <c r="E18" s="244"/>
      <c r="F18" s="209"/>
      <c r="G18" s="187"/>
      <c r="H18" s="7" t="s">
        <v>113</v>
      </c>
      <c r="I18" s="8">
        <v>3</v>
      </c>
      <c r="J18" s="78" t="b">
        <v>0</v>
      </c>
      <c r="K18" s="15"/>
      <c r="L18" s="7"/>
    </row>
    <row r="19" spans="1:12" s="14" customFormat="1" ht="102" customHeight="1" x14ac:dyDescent="0.3">
      <c r="A19" s="188"/>
      <c r="B19" s="188"/>
      <c r="C19" s="202"/>
      <c r="D19" s="206"/>
      <c r="E19" s="191"/>
      <c r="F19" s="210"/>
      <c r="G19" s="188"/>
      <c r="H19" s="101" t="s">
        <v>384</v>
      </c>
      <c r="I19" s="11" t="s">
        <v>385</v>
      </c>
      <c r="J19" s="77" t="b">
        <v>0</v>
      </c>
      <c r="K19" s="18"/>
      <c r="L19" s="10"/>
    </row>
    <row r="20" spans="1:12" s="14" customFormat="1" ht="39.6" x14ac:dyDescent="0.3">
      <c r="A20" s="186" t="s">
        <v>104</v>
      </c>
      <c r="B20" s="186" t="s">
        <v>105</v>
      </c>
      <c r="C20" s="200" t="s">
        <v>118</v>
      </c>
      <c r="D20" s="203" t="s">
        <v>462</v>
      </c>
      <c r="E20" s="211" t="s">
        <v>120</v>
      </c>
      <c r="F20" s="207" t="s">
        <v>93</v>
      </c>
      <c r="G20" s="186" t="s">
        <v>94</v>
      </c>
      <c r="H20" s="4" t="s">
        <v>121</v>
      </c>
      <c r="I20" s="5">
        <v>0</v>
      </c>
      <c r="J20" s="75" t="b">
        <v>0</v>
      </c>
      <c r="K20" s="178"/>
      <c r="L20" s="178"/>
    </row>
    <row r="21" spans="1:12" s="14" customFormat="1" ht="79.2" x14ac:dyDescent="0.3">
      <c r="A21" s="187"/>
      <c r="B21" s="187"/>
      <c r="C21" s="201"/>
      <c r="D21" s="205"/>
      <c r="E21" s="213"/>
      <c r="F21" s="209"/>
      <c r="G21" s="187"/>
      <c r="H21" s="7" t="s">
        <v>122</v>
      </c>
      <c r="I21" s="8">
        <v>1</v>
      </c>
      <c r="J21" s="76" t="b">
        <v>1</v>
      </c>
      <c r="K21" s="15" t="s">
        <v>489</v>
      </c>
      <c r="L21" s="4" t="s">
        <v>539</v>
      </c>
    </row>
    <row r="22" spans="1:12" s="14" customFormat="1" ht="39.6" x14ac:dyDescent="0.3">
      <c r="A22" s="187"/>
      <c r="B22" s="187"/>
      <c r="C22" s="201"/>
      <c r="D22" s="205"/>
      <c r="E22" s="213"/>
      <c r="F22" s="209"/>
      <c r="G22" s="187"/>
      <c r="H22" s="7" t="s">
        <v>123</v>
      </c>
      <c r="I22" s="8">
        <v>2</v>
      </c>
      <c r="J22" s="76" t="b">
        <v>0</v>
      </c>
      <c r="K22" s="15"/>
      <c r="L22" s="7"/>
    </row>
    <row r="23" spans="1:12" s="14" customFormat="1" ht="39.6" x14ac:dyDescent="0.3">
      <c r="A23" s="187"/>
      <c r="B23" s="187"/>
      <c r="C23" s="201"/>
      <c r="D23" s="205"/>
      <c r="E23" s="213"/>
      <c r="F23" s="209"/>
      <c r="G23" s="187"/>
      <c r="H23" s="7" t="s">
        <v>124</v>
      </c>
      <c r="I23" s="8">
        <v>3</v>
      </c>
      <c r="J23" s="76" t="b">
        <v>0</v>
      </c>
      <c r="K23" s="15"/>
      <c r="L23" s="7"/>
    </row>
    <row r="24" spans="1:12" s="14" customFormat="1" ht="26.4" x14ac:dyDescent="0.3">
      <c r="A24" s="188"/>
      <c r="B24" s="188"/>
      <c r="C24" s="202"/>
      <c r="D24" s="206"/>
      <c r="E24" s="214"/>
      <c r="F24" s="210"/>
      <c r="G24" s="188"/>
      <c r="H24" s="10" t="s">
        <v>125</v>
      </c>
      <c r="I24" s="11" t="s">
        <v>385</v>
      </c>
      <c r="J24" s="77" t="b">
        <v>0</v>
      </c>
      <c r="K24" s="18"/>
      <c r="L24" s="10"/>
    </row>
    <row r="25" spans="1:12" s="14" customFormat="1" ht="39.6" x14ac:dyDescent="0.3">
      <c r="A25" s="186" t="s">
        <v>104</v>
      </c>
      <c r="B25" s="186" t="s">
        <v>105</v>
      </c>
      <c r="C25" s="200" t="s">
        <v>126</v>
      </c>
      <c r="D25" s="203" t="s">
        <v>463</v>
      </c>
      <c r="E25" s="211" t="s">
        <v>128</v>
      </c>
      <c r="F25" s="207" t="s">
        <v>93</v>
      </c>
      <c r="G25" s="186" t="s">
        <v>94</v>
      </c>
      <c r="H25" s="4" t="s">
        <v>129</v>
      </c>
      <c r="I25" s="5">
        <v>0</v>
      </c>
      <c r="J25" s="75" t="b">
        <v>0</v>
      </c>
      <c r="K25" s="17"/>
      <c r="L25" s="4"/>
    </row>
    <row r="26" spans="1:12" s="14" customFormat="1" ht="39.6" x14ac:dyDescent="0.3">
      <c r="A26" s="187"/>
      <c r="B26" s="187"/>
      <c r="C26" s="201"/>
      <c r="D26" s="205"/>
      <c r="E26" s="213"/>
      <c r="F26" s="209"/>
      <c r="G26" s="187"/>
      <c r="H26" s="7" t="s">
        <v>122</v>
      </c>
      <c r="I26" s="8">
        <v>1</v>
      </c>
      <c r="J26" s="76" t="b">
        <v>0</v>
      </c>
      <c r="K26" s="178"/>
      <c r="L26" s="178"/>
    </row>
    <row r="27" spans="1:12" s="14" customFormat="1" ht="39.6" x14ac:dyDescent="0.3">
      <c r="A27" s="187"/>
      <c r="B27" s="187"/>
      <c r="C27" s="201"/>
      <c r="D27" s="205"/>
      <c r="E27" s="213"/>
      <c r="F27" s="209"/>
      <c r="G27" s="187"/>
      <c r="H27" s="7" t="s">
        <v>123</v>
      </c>
      <c r="I27" s="8">
        <v>2</v>
      </c>
      <c r="J27" s="76" t="b">
        <v>1</v>
      </c>
      <c r="K27" s="179" t="s">
        <v>492</v>
      </c>
      <c r="L27" s="178"/>
    </row>
    <row r="28" spans="1:12" s="14" customFormat="1" ht="39.6" x14ac:dyDescent="0.3">
      <c r="A28" s="187"/>
      <c r="B28" s="187"/>
      <c r="C28" s="201"/>
      <c r="D28" s="205"/>
      <c r="E28" s="213"/>
      <c r="F28" s="209"/>
      <c r="G28" s="187"/>
      <c r="H28" s="7" t="s">
        <v>124</v>
      </c>
      <c r="I28" s="8">
        <v>3</v>
      </c>
      <c r="J28" s="76" t="b">
        <v>0</v>
      </c>
      <c r="K28" s="15"/>
      <c r="L28" s="7"/>
    </row>
    <row r="29" spans="1:12" s="14" customFormat="1" ht="26.4" x14ac:dyDescent="0.3">
      <c r="A29" s="188"/>
      <c r="B29" s="188"/>
      <c r="C29" s="202"/>
      <c r="D29" s="206"/>
      <c r="E29" s="214"/>
      <c r="F29" s="210"/>
      <c r="G29" s="188"/>
      <c r="H29" s="10" t="s">
        <v>125</v>
      </c>
      <c r="I29" s="11" t="s">
        <v>385</v>
      </c>
      <c r="J29" s="77" t="b">
        <v>0</v>
      </c>
      <c r="K29" s="18"/>
      <c r="L29" s="10"/>
    </row>
    <row r="30" spans="1:12" s="14" customFormat="1" ht="26.4" x14ac:dyDescent="0.3">
      <c r="A30" s="186" t="s">
        <v>104</v>
      </c>
      <c r="B30" s="186" t="s">
        <v>105</v>
      </c>
      <c r="C30" s="200" t="s">
        <v>130</v>
      </c>
      <c r="D30" s="203" t="s">
        <v>131</v>
      </c>
      <c r="E30" s="211" t="s">
        <v>132</v>
      </c>
      <c r="F30" s="207" t="s">
        <v>93</v>
      </c>
      <c r="G30" s="186" t="s">
        <v>94</v>
      </c>
      <c r="H30" s="4" t="s">
        <v>133</v>
      </c>
      <c r="I30" s="5">
        <v>0</v>
      </c>
      <c r="J30" s="75" t="b">
        <v>0</v>
      </c>
      <c r="K30" s="17"/>
      <c r="L30" s="4"/>
    </row>
    <row r="31" spans="1:12" s="14" customFormat="1" ht="39.6" x14ac:dyDescent="0.3">
      <c r="A31" s="187"/>
      <c r="B31" s="187"/>
      <c r="C31" s="201"/>
      <c r="D31" s="205"/>
      <c r="E31" s="213"/>
      <c r="F31" s="209"/>
      <c r="G31" s="187"/>
      <c r="H31" s="7" t="s">
        <v>134</v>
      </c>
      <c r="I31" s="8">
        <v>1</v>
      </c>
      <c r="J31" s="76" t="b">
        <v>0</v>
      </c>
      <c r="K31" s="178"/>
      <c r="L31" s="7"/>
    </row>
    <row r="32" spans="1:12" s="14" customFormat="1" ht="39.6" x14ac:dyDescent="0.3">
      <c r="A32" s="187"/>
      <c r="B32" s="187"/>
      <c r="C32" s="201"/>
      <c r="D32" s="205"/>
      <c r="E32" s="213"/>
      <c r="F32" s="209"/>
      <c r="G32" s="187"/>
      <c r="H32" s="7" t="s">
        <v>135</v>
      </c>
      <c r="I32" s="8">
        <v>2</v>
      </c>
      <c r="J32" s="78" t="b">
        <v>1</v>
      </c>
      <c r="K32" s="15" t="s">
        <v>489</v>
      </c>
      <c r="L32" s="7" t="s">
        <v>490</v>
      </c>
    </row>
    <row r="33" spans="1:12" s="14" customFormat="1" ht="26.4" x14ac:dyDescent="0.3">
      <c r="A33" s="188"/>
      <c r="B33" s="188"/>
      <c r="C33" s="202"/>
      <c r="D33" s="206"/>
      <c r="E33" s="214"/>
      <c r="F33" s="210"/>
      <c r="G33" s="188"/>
      <c r="H33" s="101" t="s">
        <v>136</v>
      </c>
      <c r="I33" s="16">
        <v>3</v>
      </c>
      <c r="J33" s="79" t="b">
        <v>0</v>
      </c>
      <c r="K33" s="16"/>
      <c r="L33" s="59"/>
    </row>
    <row r="34" spans="1:12" s="14" customFormat="1" x14ac:dyDescent="0.3">
      <c r="A34" s="186" t="s">
        <v>104</v>
      </c>
      <c r="B34" s="186" t="s">
        <v>105</v>
      </c>
      <c r="C34" s="200" t="s">
        <v>137</v>
      </c>
      <c r="D34" s="203" t="s">
        <v>138</v>
      </c>
      <c r="E34" s="211" t="s">
        <v>139</v>
      </c>
      <c r="F34" s="207" t="s">
        <v>93</v>
      </c>
      <c r="G34" s="186" t="s">
        <v>140</v>
      </c>
      <c r="H34" s="4" t="s">
        <v>141</v>
      </c>
      <c r="I34" s="5">
        <v>0</v>
      </c>
      <c r="J34" s="75" t="b">
        <v>0</v>
      </c>
      <c r="K34" s="17"/>
      <c r="L34" s="60"/>
    </row>
    <row r="35" spans="1:12" s="14" customFormat="1" ht="39.6" x14ac:dyDescent="0.3">
      <c r="A35" s="187"/>
      <c r="B35" s="187"/>
      <c r="C35" s="201"/>
      <c r="D35" s="205"/>
      <c r="E35" s="213"/>
      <c r="F35" s="209"/>
      <c r="G35" s="187"/>
      <c r="H35" s="7" t="s">
        <v>142</v>
      </c>
      <c r="I35" s="8">
        <v>1</v>
      </c>
      <c r="J35" s="76" t="b">
        <v>0</v>
      </c>
      <c r="K35" s="15"/>
      <c r="L35" s="61"/>
    </row>
    <row r="36" spans="1:12" s="14" customFormat="1" ht="79.2" x14ac:dyDescent="0.3">
      <c r="A36" s="187"/>
      <c r="B36" s="187"/>
      <c r="C36" s="201"/>
      <c r="D36" s="205"/>
      <c r="E36" s="213"/>
      <c r="F36" s="209"/>
      <c r="G36" s="187"/>
      <c r="H36" s="7" t="s">
        <v>143</v>
      </c>
      <c r="I36" s="8">
        <v>2</v>
      </c>
      <c r="J36" s="76" t="b">
        <v>1</v>
      </c>
      <c r="K36" s="62" t="s">
        <v>140</v>
      </c>
      <c r="L36" s="61" t="s">
        <v>499</v>
      </c>
    </row>
    <row r="37" spans="1:12" s="14" customFormat="1" x14ac:dyDescent="0.3">
      <c r="A37" s="188"/>
      <c r="B37" s="188"/>
      <c r="C37" s="202"/>
      <c r="D37" s="206"/>
      <c r="E37" s="214"/>
      <c r="F37" s="210"/>
      <c r="G37" s="188"/>
      <c r="H37" s="10" t="s">
        <v>144</v>
      </c>
      <c r="I37" s="11">
        <v>3</v>
      </c>
      <c r="J37" s="77" t="b">
        <v>0</v>
      </c>
      <c r="K37" s="18"/>
      <c r="L37" s="61"/>
    </row>
    <row r="38" spans="1:12" s="29" customFormat="1" ht="26.4" x14ac:dyDescent="0.3">
      <c r="A38" s="186" t="s">
        <v>104</v>
      </c>
      <c r="B38" s="186" t="s">
        <v>145</v>
      </c>
      <c r="C38" s="200" t="s">
        <v>146</v>
      </c>
      <c r="D38" s="203" t="s">
        <v>147</v>
      </c>
      <c r="E38" s="211" t="s">
        <v>148</v>
      </c>
      <c r="F38" s="260" t="s">
        <v>93</v>
      </c>
      <c r="G38" s="186" t="s">
        <v>94</v>
      </c>
      <c r="H38" s="100" t="s">
        <v>393</v>
      </c>
      <c r="I38" s="5">
        <v>0</v>
      </c>
      <c r="J38" s="75" t="b">
        <v>0</v>
      </c>
      <c r="K38" s="17"/>
      <c r="L38" s="4"/>
    </row>
    <row r="39" spans="1:12" s="29" customFormat="1" ht="52.8" x14ac:dyDescent="0.3">
      <c r="A39" s="187"/>
      <c r="B39" s="187"/>
      <c r="C39" s="201"/>
      <c r="D39" s="205"/>
      <c r="E39" s="213"/>
      <c r="F39" s="261"/>
      <c r="G39" s="187"/>
      <c r="H39" s="7" t="s">
        <v>149</v>
      </c>
      <c r="I39" s="8">
        <v>1</v>
      </c>
      <c r="J39" s="76" t="b">
        <v>0</v>
      </c>
      <c r="K39" s="15"/>
      <c r="L39" s="7"/>
    </row>
    <row r="40" spans="1:12" s="29" customFormat="1" ht="26.4" x14ac:dyDescent="0.3">
      <c r="A40" s="187"/>
      <c r="B40" s="187"/>
      <c r="C40" s="201"/>
      <c r="D40" s="205"/>
      <c r="E40" s="213"/>
      <c r="F40" s="261"/>
      <c r="G40" s="187"/>
      <c r="H40" s="7" t="s">
        <v>150</v>
      </c>
      <c r="I40" s="8">
        <v>1</v>
      </c>
      <c r="J40" s="76" t="b">
        <v>0</v>
      </c>
      <c r="K40" s="15"/>
      <c r="L40" s="7"/>
    </row>
    <row r="41" spans="1:12" s="29" customFormat="1" ht="26.4" x14ac:dyDescent="0.3">
      <c r="A41" s="187"/>
      <c r="B41" s="187"/>
      <c r="C41" s="201"/>
      <c r="D41" s="205"/>
      <c r="E41" s="213"/>
      <c r="F41" s="261"/>
      <c r="G41" s="187"/>
      <c r="H41" s="7" t="s">
        <v>151</v>
      </c>
      <c r="I41" s="8">
        <v>2</v>
      </c>
      <c r="J41" s="76" t="b">
        <v>0</v>
      </c>
      <c r="K41" s="15"/>
      <c r="L41" s="7"/>
    </row>
    <row r="42" spans="1:12" s="29" customFormat="1" ht="145.19999999999999" x14ac:dyDescent="0.3">
      <c r="A42" s="188"/>
      <c r="B42" s="188"/>
      <c r="C42" s="202"/>
      <c r="D42" s="206"/>
      <c r="E42" s="214"/>
      <c r="F42" s="262"/>
      <c r="G42" s="188"/>
      <c r="H42" s="10" t="s">
        <v>152</v>
      </c>
      <c r="I42" s="11">
        <v>3</v>
      </c>
      <c r="J42" s="80" t="b">
        <v>1</v>
      </c>
      <c r="K42" s="18" t="s">
        <v>489</v>
      </c>
      <c r="L42" s="10" t="s">
        <v>500</v>
      </c>
    </row>
    <row r="43" spans="1:12" s="29" customFormat="1" ht="26.4" x14ac:dyDescent="0.3">
      <c r="A43" s="186" t="s">
        <v>104</v>
      </c>
      <c r="B43" s="186" t="s">
        <v>145</v>
      </c>
      <c r="C43" s="200" t="s">
        <v>153</v>
      </c>
      <c r="D43" s="203" t="s">
        <v>154</v>
      </c>
      <c r="E43" s="211" t="s">
        <v>155</v>
      </c>
      <c r="F43" s="207" t="s">
        <v>93</v>
      </c>
      <c r="G43" s="186" t="s">
        <v>94</v>
      </c>
      <c r="H43" s="4" t="s">
        <v>156</v>
      </c>
      <c r="I43" s="5">
        <v>0</v>
      </c>
      <c r="J43" s="81" t="b">
        <v>0</v>
      </c>
      <c r="K43" s="17"/>
      <c r="L43" s="4"/>
    </row>
    <row r="44" spans="1:12" s="29" customFormat="1" ht="52.8" x14ac:dyDescent="0.3">
      <c r="A44" s="187"/>
      <c r="B44" s="187"/>
      <c r="C44" s="201"/>
      <c r="D44" s="205"/>
      <c r="E44" s="213"/>
      <c r="F44" s="209"/>
      <c r="G44" s="187"/>
      <c r="H44" s="7" t="s">
        <v>157</v>
      </c>
      <c r="I44" s="8">
        <v>1</v>
      </c>
      <c r="J44" s="76" t="b">
        <v>0</v>
      </c>
      <c r="K44" s="182"/>
      <c r="L44" s="182"/>
    </row>
    <row r="45" spans="1:12" s="29" customFormat="1" ht="92.4" x14ac:dyDescent="0.3">
      <c r="A45" s="187"/>
      <c r="B45" s="187"/>
      <c r="C45" s="201"/>
      <c r="D45" s="205"/>
      <c r="E45" s="213"/>
      <c r="F45" s="209"/>
      <c r="G45" s="187"/>
      <c r="H45" s="7" t="s">
        <v>158</v>
      </c>
      <c r="I45" s="8">
        <v>2</v>
      </c>
      <c r="J45" s="76" t="b">
        <v>1</v>
      </c>
      <c r="K45" s="15" t="s">
        <v>489</v>
      </c>
      <c r="L45" s="7" t="s">
        <v>501</v>
      </c>
    </row>
    <row r="46" spans="1:12" s="29" customFormat="1" ht="39.6" x14ac:dyDescent="0.3">
      <c r="A46" s="188"/>
      <c r="B46" s="188"/>
      <c r="C46" s="202"/>
      <c r="D46" s="206"/>
      <c r="E46" s="214"/>
      <c r="F46" s="210"/>
      <c r="G46" s="188"/>
      <c r="H46" s="10" t="s">
        <v>159</v>
      </c>
      <c r="I46" s="11">
        <v>3</v>
      </c>
      <c r="J46" s="77" t="b">
        <v>0</v>
      </c>
      <c r="K46" s="18"/>
      <c r="L46" s="10"/>
    </row>
    <row r="47" spans="1:12" s="29" customFormat="1" ht="25.5" customHeight="1" x14ac:dyDescent="0.3">
      <c r="A47" s="186" t="s">
        <v>104</v>
      </c>
      <c r="B47" s="186" t="s">
        <v>145</v>
      </c>
      <c r="C47" s="200" t="s">
        <v>160</v>
      </c>
      <c r="D47" s="258" t="s">
        <v>161</v>
      </c>
      <c r="E47" s="189" t="s">
        <v>162</v>
      </c>
      <c r="F47" s="186" t="s">
        <v>163</v>
      </c>
      <c r="G47" s="186" t="s">
        <v>94</v>
      </c>
      <c r="H47" s="189" t="s">
        <v>164</v>
      </c>
      <c r="I47" s="32" t="s">
        <v>103</v>
      </c>
      <c r="J47" s="82" t="s">
        <v>24</v>
      </c>
      <c r="K47" s="32" t="s">
        <v>489</v>
      </c>
      <c r="L47" s="34" t="s">
        <v>502</v>
      </c>
    </row>
    <row r="48" spans="1:12" s="29" customFormat="1" ht="39.6" x14ac:dyDescent="0.3">
      <c r="A48" s="187"/>
      <c r="B48" s="187"/>
      <c r="C48" s="201"/>
      <c r="D48" s="242"/>
      <c r="E48" s="244"/>
      <c r="F48" s="187"/>
      <c r="G48" s="187"/>
      <c r="H48" s="190"/>
      <c r="I48" s="40" t="s">
        <v>103</v>
      </c>
      <c r="J48" s="83" t="s">
        <v>55</v>
      </c>
      <c r="K48" s="40" t="s">
        <v>504</v>
      </c>
      <c r="L48" s="37" t="s">
        <v>503</v>
      </c>
    </row>
    <row r="49" spans="1:12" s="29" customFormat="1" ht="39.6" x14ac:dyDescent="0.3">
      <c r="A49" s="187"/>
      <c r="B49" s="187"/>
      <c r="C49" s="201"/>
      <c r="D49" s="242"/>
      <c r="E49" s="244"/>
      <c r="F49" s="187"/>
      <c r="G49" s="187"/>
      <c r="H49" s="190"/>
      <c r="I49" s="40" t="s">
        <v>103</v>
      </c>
      <c r="J49" s="83" t="s">
        <v>38</v>
      </c>
      <c r="K49" s="40" t="s">
        <v>504</v>
      </c>
      <c r="L49" s="37" t="s">
        <v>506</v>
      </c>
    </row>
    <row r="50" spans="1:12" s="29" customFormat="1" ht="26.4" x14ac:dyDescent="0.3">
      <c r="A50" s="187"/>
      <c r="B50" s="187"/>
      <c r="C50" s="201"/>
      <c r="D50" s="242"/>
      <c r="E50" s="244"/>
      <c r="F50" s="187"/>
      <c r="G50" s="187"/>
      <c r="H50" s="190"/>
      <c r="I50" s="40" t="s">
        <v>103</v>
      </c>
      <c r="J50" s="83" t="s">
        <v>44</v>
      </c>
      <c r="K50" s="40" t="s">
        <v>504</v>
      </c>
      <c r="L50" s="37" t="s">
        <v>505</v>
      </c>
    </row>
    <row r="51" spans="1:12" s="29" customFormat="1" ht="90" customHeight="1" x14ac:dyDescent="0.3">
      <c r="A51" s="188"/>
      <c r="B51" s="188"/>
      <c r="C51" s="202"/>
      <c r="D51" s="259"/>
      <c r="E51" s="191"/>
      <c r="F51" s="188"/>
      <c r="G51" s="188"/>
      <c r="H51" s="191"/>
      <c r="I51" s="32" t="s">
        <v>103</v>
      </c>
      <c r="J51" s="82" t="s">
        <v>49</v>
      </c>
      <c r="K51" s="32" t="s">
        <v>489</v>
      </c>
      <c r="L51" s="34" t="s">
        <v>507</v>
      </c>
    </row>
    <row r="52" spans="1:12" s="29" customFormat="1" ht="39.6" x14ac:dyDescent="0.3">
      <c r="A52" s="186" t="s">
        <v>104</v>
      </c>
      <c r="B52" s="186" t="s">
        <v>145</v>
      </c>
      <c r="C52" s="200">
        <v>4</v>
      </c>
      <c r="D52" s="203" t="s">
        <v>165</v>
      </c>
      <c r="E52" s="211" t="s">
        <v>166</v>
      </c>
      <c r="F52" s="207" t="s">
        <v>93</v>
      </c>
      <c r="G52" s="186" t="s">
        <v>94</v>
      </c>
      <c r="H52" s="46" t="s">
        <v>167</v>
      </c>
      <c r="I52" s="5">
        <v>0</v>
      </c>
      <c r="J52" s="81" t="b">
        <v>0</v>
      </c>
      <c r="K52" s="17"/>
      <c r="L52" s="4"/>
    </row>
    <row r="53" spans="1:12" s="29" customFormat="1" ht="79.2" x14ac:dyDescent="0.3">
      <c r="A53" s="187"/>
      <c r="B53" s="187"/>
      <c r="C53" s="201"/>
      <c r="D53" s="242"/>
      <c r="E53" s="244"/>
      <c r="F53" s="187"/>
      <c r="G53" s="187"/>
      <c r="H53" s="7" t="s">
        <v>168</v>
      </c>
      <c r="I53" s="31">
        <v>2</v>
      </c>
      <c r="J53" s="84" t="b">
        <v>1</v>
      </c>
      <c r="K53" s="32" t="s">
        <v>489</v>
      </c>
      <c r="L53" s="34" t="s">
        <v>494</v>
      </c>
    </row>
    <row r="54" spans="1:12" s="29" customFormat="1" ht="39.6" x14ac:dyDescent="0.3">
      <c r="A54" s="188"/>
      <c r="B54" s="188"/>
      <c r="C54" s="202"/>
      <c r="D54" s="206"/>
      <c r="E54" s="214"/>
      <c r="F54" s="210"/>
      <c r="G54" s="188"/>
      <c r="H54" s="10" t="s">
        <v>169</v>
      </c>
      <c r="I54" s="11">
        <v>3</v>
      </c>
      <c r="J54" s="80" t="b">
        <v>0</v>
      </c>
      <c r="K54" s="18"/>
      <c r="L54" s="10"/>
    </row>
    <row r="55" spans="1:12" x14ac:dyDescent="0.3">
      <c r="A55" s="186" t="s">
        <v>104</v>
      </c>
      <c r="B55" s="186" t="s">
        <v>170</v>
      </c>
      <c r="C55" s="200" t="s">
        <v>171</v>
      </c>
      <c r="D55" s="203" t="s">
        <v>172</v>
      </c>
      <c r="E55" s="211" t="s">
        <v>173</v>
      </c>
      <c r="F55" s="207" t="s">
        <v>174</v>
      </c>
      <c r="G55" s="186" t="s">
        <v>94</v>
      </c>
      <c r="H55" s="100" t="s">
        <v>175</v>
      </c>
      <c r="I55" s="5">
        <v>0</v>
      </c>
      <c r="J55" s="75" t="b">
        <v>0</v>
      </c>
      <c r="K55" s="17"/>
      <c r="L55" s="4"/>
    </row>
    <row r="56" spans="1:12" ht="52.8" x14ac:dyDescent="0.3">
      <c r="A56" s="187"/>
      <c r="B56" s="187"/>
      <c r="C56" s="201"/>
      <c r="D56" s="205"/>
      <c r="E56" s="213"/>
      <c r="F56" s="209"/>
      <c r="G56" s="187"/>
      <c r="H56" s="102" t="s">
        <v>176</v>
      </c>
      <c r="I56" s="8">
        <v>1</v>
      </c>
      <c r="J56" s="76" t="b">
        <v>0</v>
      </c>
      <c r="K56" s="15"/>
      <c r="L56" s="180"/>
    </row>
    <row r="57" spans="1:12" ht="26.4" x14ac:dyDescent="0.3">
      <c r="A57" s="187"/>
      <c r="B57" s="187"/>
      <c r="C57" s="201"/>
      <c r="D57" s="205"/>
      <c r="E57" s="213"/>
      <c r="F57" s="209"/>
      <c r="G57" s="187"/>
      <c r="H57" s="7" t="s">
        <v>177</v>
      </c>
      <c r="I57" s="8">
        <v>1</v>
      </c>
      <c r="J57" s="76" t="b">
        <v>0</v>
      </c>
      <c r="K57" s="176"/>
      <c r="L57" s="183"/>
    </row>
    <row r="58" spans="1:12" ht="39.6" x14ac:dyDescent="0.3">
      <c r="A58" s="187"/>
      <c r="B58" s="187"/>
      <c r="C58" s="201"/>
      <c r="D58" s="205"/>
      <c r="E58" s="213"/>
      <c r="F58" s="209"/>
      <c r="G58" s="187"/>
      <c r="H58" s="7" t="s">
        <v>178</v>
      </c>
      <c r="I58" s="8">
        <v>2</v>
      </c>
      <c r="J58" s="78" t="b">
        <v>0</v>
      </c>
      <c r="K58" s="179"/>
      <c r="L58" s="177"/>
    </row>
    <row r="59" spans="1:12" ht="211.2" x14ac:dyDescent="0.3">
      <c r="A59" s="188"/>
      <c r="B59" s="188"/>
      <c r="C59" s="202"/>
      <c r="D59" s="206"/>
      <c r="E59" s="214"/>
      <c r="F59" s="210"/>
      <c r="G59" s="188"/>
      <c r="H59" s="10" t="s">
        <v>179</v>
      </c>
      <c r="I59" s="11">
        <v>3</v>
      </c>
      <c r="J59" s="77" t="b">
        <v>1</v>
      </c>
      <c r="K59" s="15" t="s">
        <v>489</v>
      </c>
      <c r="L59" s="7" t="s">
        <v>508</v>
      </c>
    </row>
    <row r="60" spans="1:12" ht="26.25" customHeight="1" x14ac:dyDescent="0.3">
      <c r="A60" s="186" t="s">
        <v>104</v>
      </c>
      <c r="B60" s="186" t="s">
        <v>170</v>
      </c>
      <c r="C60" s="200" t="s">
        <v>180</v>
      </c>
      <c r="D60" s="203" t="s">
        <v>181</v>
      </c>
      <c r="E60" s="211" t="s">
        <v>182</v>
      </c>
      <c r="F60" s="207" t="s">
        <v>93</v>
      </c>
      <c r="G60" s="186" t="s">
        <v>94</v>
      </c>
      <c r="H60" s="4" t="s">
        <v>183</v>
      </c>
      <c r="I60" s="5">
        <v>0</v>
      </c>
      <c r="J60" s="75" t="b">
        <v>0</v>
      </c>
      <c r="K60" s="17"/>
      <c r="L60" s="4"/>
    </row>
    <row r="61" spans="1:12" ht="55.5" customHeight="1" x14ac:dyDescent="0.3">
      <c r="A61" s="187"/>
      <c r="B61" s="187"/>
      <c r="C61" s="201"/>
      <c r="D61" s="205"/>
      <c r="E61" s="213"/>
      <c r="F61" s="209"/>
      <c r="G61" s="187"/>
      <c r="H61" s="7" t="s">
        <v>184</v>
      </c>
      <c r="I61" s="8">
        <v>1</v>
      </c>
      <c r="J61" s="78" t="b">
        <v>1</v>
      </c>
      <c r="K61" s="15" t="s">
        <v>489</v>
      </c>
      <c r="L61" s="7" t="s">
        <v>509</v>
      </c>
    </row>
    <row r="62" spans="1:12" ht="79.2" x14ac:dyDescent="0.3">
      <c r="A62" s="187"/>
      <c r="B62" s="187"/>
      <c r="C62" s="201"/>
      <c r="D62" s="205"/>
      <c r="E62" s="213"/>
      <c r="F62" s="209"/>
      <c r="G62" s="187"/>
      <c r="H62" s="7" t="s">
        <v>185</v>
      </c>
      <c r="I62" s="8">
        <v>2</v>
      </c>
      <c r="J62" s="76" t="b">
        <v>0</v>
      </c>
      <c r="K62" s="15"/>
      <c r="L62" s="7"/>
    </row>
    <row r="63" spans="1:12" ht="51" customHeight="1" x14ac:dyDescent="0.3">
      <c r="A63" s="188"/>
      <c r="B63" s="188"/>
      <c r="C63" s="202"/>
      <c r="D63" s="206"/>
      <c r="E63" s="214"/>
      <c r="F63" s="210"/>
      <c r="G63" s="188"/>
      <c r="H63" s="10" t="s">
        <v>186</v>
      </c>
      <c r="I63" s="11">
        <v>3</v>
      </c>
      <c r="J63" s="80" t="b">
        <v>0</v>
      </c>
      <c r="K63" s="18"/>
      <c r="L63" s="174"/>
    </row>
    <row r="64" spans="1:12" ht="26.4" x14ac:dyDescent="0.3">
      <c r="A64" s="186" t="s">
        <v>104</v>
      </c>
      <c r="B64" s="186" t="s">
        <v>170</v>
      </c>
      <c r="C64" s="200" t="s">
        <v>187</v>
      </c>
      <c r="D64" s="203" t="s">
        <v>188</v>
      </c>
      <c r="E64" s="211" t="s">
        <v>189</v>
      </c>
      <c r="F64" s="207" t="s">
        <v>174</v>
      </c>
      <c r="G64" s="186" t="s">
        <v>94</v>
      </c>
      <c r="H64" s="4" t="s">
        <v>190</v>
      </c>
      <c r="I64" s="5" t="s">
        <v>385</v>
      </c>
      <c r="J64" s="81" t="b">
        <v>0</v>
      </c>
      <c r="K64" s="17"/>
      <c r="L64" s="4"/>
    </row>
    <row r="65" spans="1:12" ht="66" x14ac:dyDescent="0.3">
      <c r="A65" s="187"/>
      <c r="B65" s="187"/>
      <c r="C65" s="201"/>
      <c r="D65" s="205"/>
      <c r="E65" s="213"/>
      <c r="F65" s="209"/>
      <c r="G65" s="187"/>
      <c r="H65" s="7" t="s">
        <v>191</v>
      </c>
      <c r="I65" s="8">
        <v>0</v>
      </c>
      <c r="J65" s="76" t="b">
        <v>1</v>
      </c>
      <c r="K65" s="18" t="s">
        <v>495</v>
      </c>
      <c r="L65" s="7" t="s">
        <v>497</v>
      </c>
    </row>
    <row r="66" spans="1:12" ht="27.75" customHeight="1" x14ac:dyDescent="0.3">
      <c r="A66" s="188"/>
      <c r="B66" s="188"/>
      <c r="C66" s="202"/>
      <c r="D66" s="206"/>
      <c r="E66" s="214"/>
      <c r="F66" s="210"/>
      <c r="G66" s="188"/>
      <c r="H66" s="10" t="s">
        <v>192</v>
      </c>
      <c r="I66" s="11">
        <v>3</v>
      </c>
      <c r="J66" s="77" t="b">
        <v>0</v>
      </c>
      <c r="K66" s="18"/>
      <c r="L66" s="10"/>
    </row>
    <row r="67" spans="1:12" ht="26.4" x14ac:dyDescent="0.3">
      <c r="A67" s="186" t="s">
        <v>104</v>
      </c>
      <c r="B67" s="186" t="s">
        <v>170</v>
      </c>
      <c r="C67" s="200" t="s">
        <v>193</v>
      </c>
      <c r="D67" s="203" t="s">
        <v>194</v>
      </c>
      <c r="E67" s="211" t="s">
        <v>195</v>
      </c>
      <c r="F67" s="207" t="s">
        <v>174</v>
      </c>
      <c r="G67" s="186" t="s">
        <v>94</v>
      </c>
      <c r="H67" s="4" t="s">
        <v>464</v>
      </c>
      <c r="I67" s="5" t="s">
        <v>385</v>
      </c>
      <c r="J67" s="81" t="b">
        <v>0</v>
      </c>
      <c r="K67" s="17"/>
      <c r="L67" s="4"/>
    </row>
    <row r="68" spans="1:12" x14ac:dyDescent="0.3">
      <c r="A68" s="187"/>
      <c r="B68" s="187"/>
      <c r="C68" s="201"/>
      <c r="D68" s="205"/>
      <c r="E68" s="213"/>
      <c r="F68" s="209"/>
      <c r="G68" s="187"/>
      <c r="H68" s="7" t="s">
        <v>191</v>
      </c>
      <c r="I68" s="8">
        <v>1</v>
      </c>
      <c r="J68" s="78" t="b">
        <v>0</v>
      </c>
      <c r="K68" s="15"/>
      <c r="L68" s="7"/>
    </row>
    <row r="69" spans="1:12" ht="39" customHeight="1" x14ac:dyDescent="0.3">
      <c r="A69" s="188"/>
      <c r="B69" s="188"/>
      <c r="C69" s="202"/>
      <c r="D69" s="206"/>
      <c r="E69" s="214"/>
      <c r="F69" s="210"/>
      <c r="G69" s="188"/>
      <c r="H69" s="10" t="s">
        <v>192</v>
      </c>
      <c r="I69" s="11">
        <v>3</v>
      </c>
      <c r="J69" s="80" t="b">
        <v>1</v>
      </c>
      <c r="K69" s="18" t="s">
        <v>495</v>
      </c>
      <c r="L69" s="10" t="s">
        <v>496</v>
      </c>
    </row>
    <row r="70" spans="1:12" ht="39.6" x14ac:dyDescent="0.3">
      <c r="A70" s="221" t="s">
        <v>104</v>
      </c>
      <c r="B70" s="221" t="s">
        <v>196</v>
      </c>
      <c r="C70" s="198" t="s">
        <v>197</v>
      </c>
      <c r="D70" s="203" t="s">
        <v>198</v>
      </c>
      <c r="E70" s="239" t="s">
        <v>199</v>
      </c>
      <c r="F70" s="207" t="s">
        <v>174</v>
      </c>
      <c r="G70" s="192" t="s">
        <v>94</v>
      </c>
      <c r="H70" s="4" t="s">
        <v>200</v>
      </c>
      <c r="I70" s="5" t="s">
        <v>103</v>
      </c>
      <c r="J70" s="81" t="b">
        <v>1</v>
      </c>
      <c r="K70" s="21" t="s">
        <v>489</v>
      </c>
      <c r="L70" s="19" t="s">
        <v>528</v>
      </c>
    </row>
    <row r="71" spans="1:12" ht="238.5" customHeight="1" x14ac:dyDescent="0.3">
      <c r="A71" s="223"/>
      <c r="B71" s="223"/>
      <c r="C71" s="199"/>
      <c r="D71" s="206"/>
      <c r="E71" s="241"/>
      <c r="F71" s="210"/>
      <c r="G71" s="194"/>
      <c r="H71" s="101" t="s">
        <v>201</v>
      </c>
      <c r="I71" s="11" t="s">
        <v>103</v>
      </c>
      <c r="J71" s="85" t="b">
        <v>0</v>
      </c>
      <c r="K71" s="16"/>
      <c r="L71" s="20"/>
    </row>
    <row r="72" spans="1:12" x14ac:dyDescent="0.3">
      <c r="A72" s="186" t="s">
        <v>104</v>
      </c>
      <c r="B72" s="186" t="s">
        <v>196</v>
      </c>
      <c r="C72" s="200" t="s">
        <v>202</v>
      </c>
      <c r="D72" s="203" t="s">
        <v>203</v>
      </c>
      <c r="E72" s="211" t="s">
        <v>204</v>
      </c>
      <c r="F72" s="207" t="s">
        <v>93</v>
      </c>
      <c r="G72" s="186" t="s">
        <v>94</v>
      </c>
      <c r="H72" s="100" t="s">
        <v>205</v>
      </c>
      <c r="I72" s="5">
        <v>0</v>
      </c>
      <c r="J72" s="86" t="b">
        <v>0</v>
      </c>
      <c r="K72" s="17"/>
      <c r="L72" s="4"/>
    </row>
    <row r="73" spans="1:12" ht="41.25" customHeight="1" x14ac:dyDescent="0.3">
      <c r="A73" s="187"/>
      <c r="B73" s="187"/>
      <c r="C73" s="201"/>
      <c r="D73" s="205"/>
      <c r="E73" s="213"/>
      <c r="F73" s="209"/>
      <c r="G73" s="187"/>
      <c r="H73" s="7" t="s">
        <v>206</v>
      </c>
      <c r="I73" s="8">
        <v>1</v>
      </c>
      <c r="J73" s="76" t="b">
        <v>0</v>
      </c>
      <c r="K73" s="15"/>
      <c r="L73" s="7"/>
    </row>
    <row r="74" spans="1:12" ht="46.5" customHeight="1" x14ac:dyDescent="0.3">
      <c r="A74" s="187"/>
      <c r="B74" s="187"/>
      <c r="C74" s="201"/>
      <c r="D74" s="205"/>
      <c r="E74" s="213"/>
      <c r="F74" s="209"/>
      <c r="G74" s="187"/>
      <c r="H74" s="7" t="s">
        <v>207</v>
      </c>
      <c r="I74" s="8">
        <v>2</v>
      </c>
      <c r="J74" s="78" t="b">
        <v>1</v>
      </c>
      <c r="K74" s="15" t="s">
        <v>489</v>
      </c>
      <c r="L74" s="7"/>
    </row>
    <row r="75" spans="1:12" ht="49.5" customHeight="1" x14ac:dyDescent="0.3">
      <c r="A75" s="188"/>
      <c r="B75" s="188"/>
      <c r="C75" s="202"/>
      <c r="D75" s="206"/>
      <c r="E75" s="214"/>
      <c r="F75" s="210"/>
      <c r="G75" s="188"/>
      <c r="H75" s="10" t="s">
        <v>208</v>
      </c>
      <c r="I75" s="11">
        <v>3</v>
      </c>
      <c r="J75" s="77" t="b">
        <v>0</v>
      </c>
      <c r="K75" s="18"/>
      <c r="L75" s="10"/>
    </row>
    <row r="76" spans="1:12" ht="21" customHeight="1" x14ac:dyDescent="0.3">
      <c r="A76" s="186" t="s">
        <v>104</v>
      </c>
      <c r="B76" s="186" t="s">
        <v>196</v>
      </c>
      <c r="C76" s="200" t="s">
        <v>209</v>
      </c>
      <c r="D76" s="203" t="s">
        <v>210</v>
      </c>
      <c r="E76" s="211" t="s">
        <v>211</v>
      </c>
      <c r="F76" s="207" t="s">
        <v>174</v>
      </c>
      <c r="G76" s="186" t="s">
        <v>94</v>
      </c>
      <c r="H76" s="4" t="s">
        <v>212</v>
      </c>
      <c r="I76" s="5" t="s">
        <v>385</v>
      </c>
      <c r="J76" s="75" t="b">
        <v>1</v>
      </c>
      <c r="K76" s="17" t="s">
        <v>513</v>
      </c>
      <c r="L76" s="4"/>
    </row>
    <row r="77" spans="1:12" ht="42" customHeight="1" x14ac:dyDescent="0.3">
      <c r="A77" s="187"/>
      <c r="B77" s="187"/>
      <c r="C77" s="201"/>
      <c r="D77" s="205"/>
      <c r="E77" s="213"/>
      <c r="F77" s="209"/>
      <c r="G77" s="187"/>
      <c r="H77" s="7" t="s">
        <v>213</v>
      </c>
      <c r="I77" s="8">
        <v>0</v>
      </c>
      <c r="J77" s="76" t="b">
        <v>0</v>
      </c>
      <c r="K77" s="15"/>
      <c r="L77" s="7"/>
    </row>
    <row r="78" spans="1:12" ht="38.25" customHeight="1" x14ac:dyDescent="0.3">
      <c r="A78" s="187"/>
      <c r="B78" s="187"/>
      <c r="C78" s="201"/>
      <c r="D78" s="205"/>
      <c r="E78" s="213"/>
      <c r="F78" s="209"/>
      <c r="G78" s="187"/>
      <c r="H78" s="7" t="s">
        <v>214</v>
      </c>
      <c r="I78" s="8">
        <v>0</v>
      </c>
      <c r="J78" s="78" t="b">
        <v>0</v>
      </c>
      <c r="K78" s="15"/>
      <c r="L78" s="7"/>
    </row>
    <row r="79" spans="1:12" ht="144.9" customHeight="1" x14ac:dyDescent="0.3">
      <c r="A79" s="188"/>
      <c r="B79" s="188"/>
      <c r="C79" s="202"/>
      <c r="D79" s="206"/>
      <c r="E79" s="214"/>
      <c r="F79" s="210"/>
      <c r="G79" s="188"/>
      <c r="H79" s="10" t="s">
        <v>192</v>
      </c>
      <c r="I79" s="11">
        <v>3</v>
      </c>
      <c r="J79" s="80" t="b">
        <v>0</v>
      </c>
      <c r="K79" s="18"/>
      <c r="L79" s="10"/>
    </row>
    <row r="80" spans="1:12" ht="39.6" x14ac:dyDescent="0.3">
      <c r="A80" s="192" t="s">
        <v>104</v>
      </c>
      <c r="B80" s="192" t="s">
        <v>196</v>
      </c>
      <c r="C80" s="215" t="s">
        <v>215</v>
      </c>
      <c r="D80" s="236" t="s">
        <v>216</v>
      </c>
      <c r="E80" s="239" t="s">
        <v>217</v>
      </c>
      <c r="F80" s="207" t="s">
        <v>93</v>
      </c>
      <c r="G80" s="192" t="s">
        <v>94</v>
      </c>
      <c r="H80" s="4" t="s">
        <v>218</v>
      </c>
      <c r="I80" s="21">
        <v>0</v>
      </c>
      <c r="J80" s="87" t="b">
        <v>0</v>
      </c>
      <c r="K80" s="21"/>
      <c r="L80" s="19"/>
    </row>
    <row r="81" spans="1:12" ht="26.4" x14ac:dyDescent="0.3">
      <c r="A81" s="193"/>
      <c r="B81" s="193"/>
      <c r="C81" s="216"/>
      <c r="D81" s="237"/>
      <c r="E81" s="240"/>
      <c r="F81" s="209"/>
      <c r="G81" s="193"/>
      <c r="H81" s="7" t="s">
        <v>219</v>
      </c>
      <c r="I81" s="23">
        <v>1</v>
      </c>
      <c r="J81" s="88" t="b">
        <v>0</v>
      </c>
      <c r="K81" s="23"/>
      <c r="L81" s="22"/>
    </row>
    <row r="82" spans="1:12" ht="26.4" x14ac:dyDescent="0.3">
      <c r="A82" s="193"/>
      <c r="B82" s="193"/>
      <c r="C82" s="216"/>
      <c r="D82" s="237"/>
      <c r="E82" s="240"/>
      <c r="F82" s="209"/>
      <c r="G82" s="193"/>
      <c r="H82" s="7" t="s">
        <v>220</v>
      </c>
      <c r="I82" s="23">
        <v>2</v>
      </c>
      <c r="J82" s="89" t="b">
        <v>0</v>
      </c>
      <c r="K82" s="23"/>
      <c r="L82" s="22"/>
    </row>
    <row r="83" spans="1:12" ht="13.5" customHeight="1" x14ac:dyDescent="0.3">
      <c r="A83" s="194"/>
      <c r="B83" s="194"/>
      <c r="C83" s="217"/>
      <c r="D83" s="238"/>
      <c r="E83" s="241"/>
      <c r="F83" s="210"/>
      <c r="G83" s="194"/>
      <c r="H83" s="10" t="s">
        <v>221</v>
      </c>
      <c r="I83" s="16">
        <v>3</v>
      </c>
      <c r="J83" s="85" t="b">
        <v>1</v>
      </c>
      <c r="K83" s="16" t="s">
        <v>489</v>
      </c>
      <c r="L83" s="20" t="s">
        <v>529</v>
      </c>
    </row>
    <row r="84" spans="1:12" ht="64.5" customHeight="1" x14ac:dyDescent="0.3">
      <c r="A84" s="186" t="s">
        <v>222</v>
      </c>
      <c r="B84" s="186" t="s">
        <v>223</v>
      </c>
      <c r="C84" s="200">
        <v>7</v>
      </c>
      <c r="D84" s="203" t="s">
        <v>224</v>
      </c>
      <c r="E84" s="211" t="s">
        <v>225</v>
      </c>
      <c r="F84" s="207" t="s">
        <v>174</v>
      </c>
      <c r="G84" s="186"/>
      <c r="H84" s="4" t="s">
        <v>226</v>
      </c>
      <c r="I84" s="5">
        <v>3</v>
      </c>
      <c r="J84" s="75" t="b">
        <v>1</v>
      </c>
      <c r="K84" s="17" t="s">
        <v>510</v>
      </c>
      <c r="L84" s="4"/>
    </row>
    <row r="85" spans="1:12" ht="64.5" customHeight="1" x14ac:dyDescent="0.3">
      <c r="A85" s="187"/>
      <c r="B85" s="187"/>
      <c r="C85" s="201"/>
      <c r="D85" s="205"/>
      <c r="E85" s="213"/>
      <c r="F85" s="209"/>
      <c r="G85" s="187"/>
      <c r="H85" s="7" t="s">
        <v>227</v>
      </c>
      <c r="I85" s="8">
        <v>1</v>
      </c>
      <c r="J85" s="76" t="b">
        <v>0</v>
      </c>
      <c r="K85" s="15"/>
      <c r="L85" s="7"/>
    </row>
    <row r="86" spans="1:12" ht="31.5" customHeight="1" x14ac:dyDescent="0.3">
      <c r="A86" s="186" t="s">
        <v>222</v>
      </c>
      <c r="B86" s="186" t="s">
        <v>223</v>
      </c>
      <c r="C86" s="200" t="s">
        <v>228</v>
      </c>
      <c r="D86" s="203" t="s">
        <v>229</v>
      </c>
      <c r="E86" s="211" t="s">
        <v>230</v>
      </c>
      <c r="F86" s="207" t="s">
        <v>174</v>
      </c>
      <c r="G86" s="186"/>
      <c r="H86" s="100" t="s">
        <v>231</v>
      </c>
      <c r="I86" s="5" t="s">
        <v>385</v>
      </c>
      <c r="J86" s="81" t="b">
        <v>0</v>
      </c>
      <c r="K86" s="17"/>
      <c r="L86" s="4"/>
    </row>
    <row r="87" spans="1:12" ht="52.8" x14ac:dyDescent="0.3">
      <c r="A87" s="187"/>
      <c r="B87" s="187"/>
      <c r="C87" s="201"/>
      <c r="D87" s="204"/>
      <c r="E87" s="212"/>
      <c r="F87" s="208"/>
      <c r="G87" s="187"/>
      <c r="H87" s="41" t="s">
        <v>232</v>
      </c>
      <c r="I87" s="42">
        <v>0</v>
      </c>
      <c r="J87" s="90" t="b">
        <v>0</v>
      </c>
      <c r="K87" s="43"/>
      <c r="L87" s="41"/>
    </row>
    <row r="88" spans="1:12" ht="28.5" customHeight="1" x14ac:dyDescent="0.3">
      <c r="A88" s="187"/>
      <c r="B88" s="187"/>
      <c r="C88" s="201"/>
      <c r="D88" s="205"/>
      <c r="E88" s="213"/>
      <c r="F88" s="209"/>
      <c r="G88" s="187"/>
      <c r="H88" s="7" t="s">
        <v>233</v>
      </c>
      <c r="I88" s="8">
        <v>1</v>
      </c>
      <c r="J88" s="78" t="b">
        <v>1</v>
      </c>
      <c r="K88" s="15" t="s">
        <v>140</v>
      </c>
      <c r="L88" s="7" t="s">
        <v>532</v>
      </c>
    </row>
    <row r="89" spans="1:12" ht="38.25" customHeight="1" x14ac:dyDescent="0.3">
      <c r="A89" s="187"/>
      <c r="B89" s="187"/>
      <c r="C89" s="201"/>
      <c r="D89" s="205"/>
      <c r="E89" s="213"/>
      <c r="F89" s="209"/>
      <c r="G89" s="187"/>
      <c r="H89" s="7" t="s">
        <v>234</v>
      </c>
      <c r="I89" s="8">
        <v>2</v>
      </c>
      <c r="J89" s="78" t="b">
        <v>0</v>
      </c>
      <c r="K89" s="15"/>
      <c r="L89" s="7"/>
    </row>
    <row r="90" spans="1:12" ht="40.5" customHeight="1" x14ac:dyDescent="0.3">
      <c r="A90" s="188"/>
      <c r="B90" s="188"/>
      <c r="C90" s="202"/>
      <c r="D90" s="206"/>
      <c r="E90" s="214"/>
      <c r="F90" s="210"/>
      <c r="G90" s="188"/>
      <c r="H90" s="101" t="s">
        <v>235</v>
      </c>
      <c r="I90" s="11">
        <v>3</v>
      </c>
      <c r="J90" s="77" t="b">
        <v>0</v>
      </c>
      <c r="K90" s="18"/>
      <c r="L90" s="10"/>
    </row>
    <row r="91" spans="1:12" ht="50.25" customHeight="1" x14ac:dyDescent="0.3">
      <c r="A91" s="25" t="s">
        <v>222</v>
      </c>
      <c r="B91" s="25" t="s">
        <v>223</v>
      </c>
      <c r="C91" s="47" t="s">
        <v>236</v>
      </c>
      <c r="D91" s="67" t="s">
        <v>237</v>
      </c>
      <c r="E91" s="26" t="s">
        <v>238</v>
      </c>
      <c r="F91" s="25" t="s">
        <v>239</v>
      </c>
      <c r="G91" s="26"/>
      <c r="H91" s="26" t="s">
        <v>387</v>
      </c>
      <c r="I91" s="48" t="s">
        <v>103</v>
      </c>
      <c r="J91" s="91" t="s">
        <v>531</v>
      </c>
      <c r="K91" s="15" t="s">
        <v>530</v>
      </c>
      <c r="L91" s="26"/>
    </row>
    <row r="92" spans="1:12" ht="26.4" x14ac:dyDescent="0.3">
      <c r="A92" s="186" t="s">
        <v>222</v>
      </c>
      <c r="B92" s="186" t="s">
        <v>223</v>
      </c>
      <c r="C92" s="200">
        <v>9</v>
      </c>
      <c r="D92" s="203" t="s">
        <v>240</v>
      </c>
      <c r="E92" s="211" t="s">
        <v>241</v>
      </c>
      <c r="F92" s="207" t="s">
        <v>174</v>
      </c>
      <c r="G92" s="186"/>
      <c r="H92" s="4" t="s">
        <v>242</v>
      </c>
      <c r="I92" s="5">
        <v>0</v>
      </c>
      <c r="J92" s="75" t="b">
        <v>0</v>
      </c>
      <c r="K92" s="17"/>
      <c r="L92" s="4"/>
    </row>
    <row r="93" spans="1:12" ht="39.6" x14ac:dyDescent="0.3">
      <c r="A93" s="187"/>
      <c r="B93" s="187"/>
      <c r="C93" s="201"/>
      <c r="D93" s="205"/>
      <c r="E93" s="213"/>
      <c r="F93" s="209"/>
      <c r="G93" s="187"/>
      <c r="H93" s="7" t="s">
        <v>243</v>
      </c>
      <c r="I93" s="8">
        <v>1</v>
      </c>
      <c r="J93" s="76" t="b">
        <v>1</v>
      </c>
      <c r="K93" s="15" t="s">
        <v>288</v>
      </c>
      <c r="L93" s="7" t="s">
        <v>533</v>
      </c>
    </row>
    <row r="94" spans="1:12" ht="26.4" x14ac:dyDescent="0.3">
      <c r="A94" s="187"/>
      <c r="B94" s="187"/>
      <c r="C94" s="201"/>
      <c r="D94" s="205"/>
      <c r="E94" s="213"/>
      <c r="F94" s="209"/>
      <c r="G94" s="187"/>
      <c r="H94" s="7" t="s">
        <v>244</v>
      </c>
      <c r="I94" s="8">
        <v>2</v>
      </c>
      <c r="J94" s="76" t="b">
        <v>0</v>
      </c>
      <c r="K94" s="15"/>
      <c r="L94" s="7"/>
    </row>
    <row r="95" spans="1:12" ht="26.4" x14ac:dyDescent="0.3">
      <c r="A95" s="188"/>
      <c r="B95" s="188"/>
      <c r="C95" s="202"/>
      <c r="D95" s="206"/>
      <c r="E95" s="214"/>
      <c r="F95" s="210"/>
      <c r="G95" s="188"/>
      <c r="H95" s="10" t="s">
        <v>245</v>
      </c>
      <c r="I95" s="11">
        <v>3</v>
      </c>
      <c r="J95" s="77" t="b">
        <v>0</v>
      </c>
      <c r="K95" s="18"/>
      <c r="L95" s="10"/>
    </row>
    <row r="96" spans="1:12" ht="57.75" customHeight="1" x14ac:dyDescent="0.3">
      <c r="A96" s="186" t="s">
        <v>222</v>
      </c>
      <c r="B96" s="186" t="s">
        <v>246</v>
      </c>
      <c r="C96" s="200" t="s">
        <v>247</v>
      </c>
      <c r="D96" s="203" t="s">
        <v>248</v>
      </c>
      <c r="E96" s="211" t="s">
        <v>249</v>
      </c>
      <c r="F96" s="207" t="s">
        <v>174</v>
      </c>
      <c r="G96" s="186" t="s">
        <v>250</v>
      </c>
      <c r="H96" s="46" t="s">
        <v>251</v>
      </c>
      <c r="I96" s="49" t="s">
        <v>385</v>
      </c>
      <c r="J96" s="75" t="b">
        <v>0</v>
      </c>
      <c r="K96" s="17"/>
      <c r="L96" s="4"/>
    </row>
    <row r="97" spans="1:12" ht="42" customHeight="1" x14ac:dyDescent="0.3">
      <c r="A97" s="187"/>
      <c r="B97" s="187"/>
      <c r="C97" s="201"/>
      <c r="D97" s="242"/>
      <c r="E97" s="244"/>
      <c r="F97" s="243"/>
      <c r="G97" s="187"/>
      <c r="H97" s="37" t="s">
        <v>252</v>
      </c>
      <c r="I97" s="35">
        <v>0</v>
      </c>
      <c r="J97" s="92" t="b">
        <v>0</v>
      </c>
      <c r="K97" s="32"/>
      <c r="L97" s="34"/>
    </row>
    <row r="98" spans="1:12" ht="42" customHeight="1" x14ac:dyDescent="0.3">
      <c r="A98" s="187"/>
      <c r="B98" s="187"/>
      <c r="C98" s="201"/>
      <c r="D98" s="242"/>
      <c r="E98" s="244"/>
      <c r="F98" s="243"/>
      <c r="G98" s="187"/>
      <c r="H98" s="37" t="s">
        <v>253</v>
      </c>
      <c r="I98" s="35">
        <v>1</v>
      </c>
      <c r="J98" s="93" t="b">
        <v>0</v>
      </c>
      <c r="K98" s="40"/>
      <c r="L98" s="37"/>
    </row>
    <row r="99" spans="1:12" ht="137.25" customHeight="1" x14ac:dyDescent="0.3">
      <c r="A99" s="188"/>
      <c r="B99" s="188"/>
      <c r="C99" s="202"/>
      <c r="D99" s="206"/>
      <c r="E99" s="214"/>
      <c r="F99" s="210"/>
      <c r="G99" s="188"/>
      <c r="H99" s="24" t="s">
        <v>254</v>
      </c>
      <c r="I99" s="50">
        <v>3</v>
      </c>
      <c r="J99" s="94" t="b">
        <v>1</v>
      </c>
      <c r="K99" s="33" t="s">
        <v>514</v>
      </c>
      <c r="L99" s="24" t="s">
        <v>515</v>
      </c>
    </row>
    <row r="100" spans="1:12" ht="57.6" customHeight="1" x14ac:dyDescent="0.3">
      <c r="A100" s="186" t="s">
        <v>222</v>
      </c>
      <c r="B100" s="186" t="s">
        <v>246</v>
      </c>
      <c r="C100" s="200" t="s">
        <v>255</v>
      </c>
      <c r="D100" s="203" t="s">
        <v>256</v>
      </c>
      <c r="E100" s="211" t="s">
        <v>257</v>
      </c>
      <c r="F100" s="207" t="s">
        <v>174</v>
      </c>
      <c r="G100" s="186"/>
      <c r="H100" s="46" t="s">
        <v>251</v>
      </c>
      <c r="I100" s="49" t="s">
        <v>385</v>
      </c>
      <c r="J100" s="75" t="b">
        <v>0</v>
      </c>
      <c r="K100" s="17"/>
      <c r="L100" s="4"/>
    </row>
    <row r="101" spans="1:12" ht="42" customHeight="1" x14ac:dyDescent="0.3">
      <c r="A101" s="187"/>
      <c r="B101" s="187"/>
      <c r="C101" s="201"/>
      <c r="D101" s="242"/>
      <c r="E101" s="244"/>
      <c r="F101" s="243"/>
      <c r="G101" s="187"/>
      <c r="H101" s="37" t="s">
        <v>252</v>
      </c>
      <c r="I101" s="35">
        <v>0</v>
      </c>
      <c r="J101" s="92" t="b">
        <v>0</v>
      </c>
      <c r="K101" s="32"/>
      <c r="L101" s="34"/>
    </row>
    <row r="102" spans="1:12" ht="42" customHeight="1" x14ac:dyDescent="0.3">
      <c r="A102" s="187"/>
      <c r="B102" s="187"/>
      <c r="C102" s="201"/>
      <c r="D102" s="242"/>
      <c r="E102" s="244"/>
      <c r="F102" s="243"/>
      <c r="G102" s="187"/>
      <c r="H102" s="37" t="s">
        <v>258</v>
      </c>
      <c r="I102" s="35">
        <v>1</v>
      </c>
      <c r="J102" s="93" t="b">
        <v>0</v>
      </c>
      <c r="K102" s="40"/>
      <c r="L102" s="37"/>
    </row>
    <row r="103" spans="1:12" ht="74.25" customHeight="1" x14ac:dyDescent="0.3">
      <c r="A103" s="188"/>
      <c r="B103" s="188"/>
      <c r="C103" s="202"/>
      <c r="D103" s="206"/>
      <c r="E103" s="214"/>
      <c r="F103" s="210"/>
      <c r="G103" s="188"/>
      <c r="H103" s="24" t="s">
        <v>254</v>
      </c>
      <c r="I103" s="50">
        <v>3</v>
      </c>
      <c r="J103" s="94" t="b">
        <v>1</v>
      </c>
      <c r="K103" s="33" t="s">
        <v>534</v>
      </c>
      <c r="L103" s="24"/>
    </row>
    <row r="104" spans="1:12" ht="27" customHeight="1" x14ac:dyDescent="0.3">
      <c r="A104" s="186" t="s">
        <v>222</v>
      </c>
      <c r="B104" s="186" t="s">
        <v>246</v>
      </c>
      <c r="C104" s="200" t="s">
        <v>259</v>
      </c>
      <c r="D104" s="203" t="s">
        <v>260</v>
      </c>
      <c r="E104" s="211" t="s">
        <v>261</v>
      </c>
      <c r="F104" s="207" t="s">
        <v>93</v>
      </c>
      <c r="G104" s="186"/>
      <c r="H104" s="103" t="s">
        <v>394</v>
      </c>
      <c r="I104" s="49" t="s">
        <v>103</v>
      </c>
      <c r="J104" s="81" t="b">
        <v>0</v>
      </c>
      <c r="K104" s="17"/>
      <c r="L104" s="4"/>
    </row>
    <row r="105" spans="1:12" ht="27" customHeight="1" x14ac:dyDescent="0.3">
      <c r="A105" s="187"/>
      <c r="B105" s="187"/>
      <c r="C105" s="201"/>
      <c r="D105" s="204"/>
      <c r="E105" s="212"/>
      <c r="F105" s="245"/>
      <c r="G105" s="187"/>
      <c r="H105" s="37" t="s">
        <v>263</v>
      </c>
      <c r="I105" s="35" t="s">
        <v>103</v>
      </c>
      <c r="J105" s="96" t="b">
        <v>1</v>
      </c>
      <c r="K105" s="43" t="s">
        <v>517</v>
      </c>
      <c r="L105" s="41" t="s">
        <v>518</v>
      </c>
    </row>
    <row r="106" spans="1:12" ht="27" customHeight="1" x14ac:dyDescent="0.3">
      <c r="A106" s="188"/>
      <c r="B106" s="188"/>
      <c r="C106" s="202"/>
      <c r="D106" s="206"/>
      <c r="E106" s="214"/>
      <c r="F106" s="210"/>
      <c r="G106" s="188"/>
      <c r="H106" s="101" t="s">
        <v>264</v>
      </c>
      <c r="I106" s="11" t="s">
        <v>103</v>
      </c>
      <c r="J106" s="77" t="b">
        <v>0</v>
      </c>
      <c r="K106" s="18"/>
      <c r="L106" s="10"/>
    </row>
    <row r="107" spans="1:12" ht="27" customHeight="1" x14ac:dyDescent="0.3">
      <c r="A107" s="218" t="s">
        <v>222</v>
      </c>
      <c r="B107" s="218" t="s">
        <v>246</v>
      </c>
      <c r="C107" s="246" t="s">
        <v>265</v>
      </c>
      <c r="D107" s="249" t="s">
        <v>266</v>
      </c>
      <c r="E107" s="252" t="s">
        <v>267</v>
      </c>
      <c r="F107" s="255" t="s">
        <v>163</v>
      </c>
      <c r="G107" s="195"/>
      <c r="H107" s="34" t="s">
        <v>268</v>
      </c>
      <c r="I107" s="31" t="s">
        <v>103</v>
      </c>
      <c r="J107" s="97" t="b">
        <v>1</v>
      </c>
      <c r="K107" s="184" t="s">
        <v>517</v>
      </c>
      <c r="L107" s="34" t="s">
        <v>535</v>
      </c>
    </row>
    <row r="108" spans="1:12" ht="27" customHeight="1" x14ac:dyDescent="0.3">
      <c r="A108" s="219"/>
      <c r="B108" s="219"/>
      <c r="C108" s="247"/>
      <c r="D108" s="250"/>
      <c r="E108" s="253"/>
      <c r="F108" s="256"/>
      <c r="G108" s="196"/>
      <c r="H108" s="51" t="s">
        <v>425</v>
      </c>
      <c r="I108" s="40" t="s">
        <v>103</v>
      </c>
      <c r="J108" s="93" t="b">
        <v>0</v>
      </c>
      <c r="K108" s="37"/>
      <c r="L108" s="37"/>
    </row>
    <row r="109" spans="1:12" ht="27" customHeight="1" x14ac:dyDescent="0.3">
      <c r="A109" s="219"/>
      <c r="B109" s="219"/>
      <c r="C109" s="247"/>
      <c r="D109" s="250"/>
      <c r="E109" s="253"/>
      <c r="F109" s="256"/>
      <c r="G109" s="196"/>
      <c r="H109" s="37" t="s">
        <v>269</v>
      </c>
      <c r="I109" s="35" t="s">
        <v>103</v>
      </c>
      <c r="J109" s="98" t="b">
        <v>1</v>
      </c>
      <c r="K109" s="184" t="s">
        <v>512</v>
      </c>
      <c r="L109" s="37" t="s">
        <v>516</v>
      </c>
    </row>
    <row r="110" spans="1:12" ht="27" customHeight="1" x14ac:dyDescent="0.3">
      <c r="A110" s="219"/>
      <c r="B110" s="219"/>
      <c r="C110" s="247"/>
      <c r="D110" s="250"/>
      <c r="E110" s="253"/>
      <c r="F110" s="256"/>
      <c r="G110" s="196"/>
      <c r="H110" s="37" t="s">
        <v>270</v>
      </c>
      <c r="I110" s="35" t="s">
        <v>103</v>
      </c>
      <c r="J110" s="98" t="b">
        <v>0</v>
      </c>
      <c r="K110" s="40"/>
      <c r="L110" s="37"/>
    </row>
    <row r="111" spans="1:12" ht="27" customHeight="1" x14ac:dyDescent="0.3">
      <c r="A111" s="219"/>
      <c r="B111" s="219"/>
      <c r="C111" s="247"/>
      <c r="D111" s="250"/>
      <c r="E111" s="253"/>
      <c r="F111" s="256"/>
      <c r="G111" s="196"/>
      <c r="H111" s="37" t="s">
        <v>271</v>
      </c>
      <c r="I111" s="35" t="s">
        <v>103</v>
      </c>
      <c r="J111" s="98" t="b">
        <v>0</v>
      </c>
      <c r="K111" s="40"/>
      <c r="L111" s="37"/>
    </row>
    <row r="112" spans="1:12" ht="27" customHeight="1" x14ac:dyDescent="0.3">
      <c r="A112" s="219"/>
      <c r="B112" s="219"/>
      <c r="C112" s="247"/>
      <c r="D112" s="250"/>
      <c r="E112" s="253"/>
      <c r="F112" s="256"/>
      <c r="G112" s="196"/>
      <c r="H112" s="37" t="s">
        <v>272</v>
      </c>
      <c r="I112" s="35" t="s">
        <v>103</v>
      </c>
      <c r="J112" s="98" t="b">
        <v>0</v>
      </c>
      <c r="K112" s="40"/>
      <c r="L112" s="37"/>
    </row>
    <row r="113" spans="1:12" x14ac:dyDescent="0.3">
      <c r="A113" s="220"/>
      <c r="B113" s="220"/>
      <c r="C113" s="248"/>
      <c r="D113" s="251"/>
      <c r="E113" s="254"/>
      <c r="F113" s="257"/>
      <c r="G113" s="197"/>
      <c r="H113" s="52" t="s">
        <v>388</v>
      </c>
      <c r="I113" s="50" t="s">
        <v>103</v>
      </c>
      <c r="J113" s="105"/>
      <c r="K113" s="44"/>
      <c r="L113" s="52"/>
    </row>
    <row r="114" spans="1:12" ht="48" customHeight="1" x14ac:dyDescent="0.3">
      <c r="A114" s="186" t="s">
        <v>273</v>
      </c>
      <c r="B114" s="186" t="s">
        <v>196</v>
      </c>
      <c r="C114" s="200" t="s">
        <v>274</v>
      </c>
      <c r="D114" s="203" t="s">
        <v>275</v>
      </c>
      <c r="E114" s="211" t="s">
        <v>276</v>
      </c>
      <c r="F114" s="207" t="s">
        <v>93</v>
      </c>
      <c r="G114" s="186" t="s">
        <v>277</v>
      </c>
      <c r="H114" s="53" t="s">
        <v>251</v>
      </c>
      <c r="I114" s="13" t="s">
        <v>385</v>
      </c>
      <c r="J114" s="75" t="b">
        <v>0</v>
      </c>
      <c r="K114" s="17"/>
      <c r="L114" s="4"/>
    </row>
    <row r="115" spans="1:12" ht="35.25" customHeight="1" x14ac:dyDescent="0.3">
      <c r="A115" s="187"/>
      <c r="B115" s="187"/>
      <c r="C115" s="201"/>
      <c r="D115" s="204"/>
      <c r="E115" s="212"/>
      <c r="F115" s="208"/>
      <c r="G115" s="187"/>
      <c r="H115" s="41" t="s">
        <v>278</v>
      </c>
      <c r="I115" s="42">
        <v>3</v>
      </c>
      <c r="J115" s="99" t="b">
        <v>0</v>
      </c>
      <c r="K115" s="43"/>
      <c r="L115" s="41"/>
    </row>
    <row r="116" spans="1:12" ht="35.25" customHeight="1" x14ac:dyDescent="0.3">
      <c r="A116" s="187"/>
      <c r="B116" s="187"/>
      <c r="C116" s="201"/>
      <c r="D116" s="205"/>
      <c r="E116" s="213"/>
      <c r="F116" s="209"/>
      <c r="G116" s="187"/>
      <c r="H116" s="7" t="s">
        <v>279</v>
      </c>
      <c r="I116" s="8">
        <v>2</v>
      </c>
      <c r="J116" s="76" t="b">
        <v>0</v>
      </c>
      <c r="K116" s="176"/>
      <c r="L116" s="177"/>
    </row>
    <row r="117" spans="1:12" ht="35.25" customHeight="1" x14ac:dyDescent="0.3">
      <c r="A117" s="187"/>
      <c r="B117" s="187"/>
      <c r="C117" s="201"/>
      <c r="D117" s="205"/>
      <c r="E117" s="213"/>
      <c r="F117" s="209"/>
      <c r="G117" s="187"/>
      <c r="H117" s="7" t="s">
        <v>280</v>
      </c>
      <c r="I117" s="8">
        <v>1</v>
      </c>
      <c r="J117" s="76" t="b">
        <v>1</v>
      </c>
      <c r="K117" s="15" t="s">
        <v>493</v>
      </c>
      <c r="L117" s="180" t="s">
        <v>542</v>
      </c>
    </row>
    <row r="118" spans="1:12" ht="59.4" customHeight="1" x14ac:dyDescent="0.3">
      <c r="A118" s="188"/>
      <c r="B118" s="188"/>
      <c r="C118" s="202"/>
      <c r="D118" s="206"/>
      <c r="E118" s="214"/>
      <c r="F118" s="210"/>
      <c r="G118" s="188"/>
      <c r="H118" s="10" t="s">
        <v>281</v>
      </c>
      <c r="I118" s="11">
        <v>0</v>
      </c>
      <c r="J118" s="77" t="b">
        <v>0</v>
      </c>
      <c r="K118" s="18"/>
      <c r="L118" s="10"/>
    </row>
    <row r="119" spans="1:12" ht="48" customHeight="1" x14ac:dyDescent="0.3">
      <c r="A119" s="186" t="s">
        <v>273</v>
      </c>
      <c r="B119" s="186" t="s">
        <v>196</v>
      </c>
      <c r="C119" s="200" t="s">
        <v>282</v>
      </c>
      <c r="D119" s="203" t="s">
        <v>283</v>
      </c>
      <c r="E119" s="211" t="s">
        <v>284</v>
      </c>
      <c r="F119" s="207" t="s">
        <v>93</v>
      </c>
      <c r="G119" s="186" t="s">
        <v>277</v>
      </c>
      <c r="H119" s="53" t="s">
        <v>251</v>
      </c>
      <c r="I119" s="13" t="s">
        <v>385</v>
      </c>
      <c r="J119" s="75" t="b">
        <v>1</v>
      </c>
      <c r="K119" s="17" t="s">
        <v>489</v>
      </c>
      <c r="L119" s="4" t="s">
        <v>511</v>
      </c>
    </row>
    <row r="120" spans="1:12" ht="35.25" customHeight="1" x14ac:dyDescent="0.3">
      <c r="A120" s="187"/>
      <c r="B120" s="187"/>
      <c r="C120" s="201"/>
      <c r="D120" s="204"/>
      <c r="E120" s="212"/>
      <c r="F120" s="208"/>
      <c r="G120" s="187"/>
      <c r="H120" s="41" t="s">
        <v>278</v>
      </c>
      <c r="I120" s="42">
        <v>3</v>
      </c>
      <c r="J120" s="99" t="b">
        <v>0</v>
      </c>
      <c r="K120" s="43"/>
      <c r="L120" s="41"/>
    </row>
    <row r="121" spans="1:12" ht="35.25" customHeight="1" x14ac:dyDescent="0.3">
      <c r="A121" s="187"/>
      <c r="B121" s="187"/>
      <c r="C121" s="201"/>
      <c r="D121" s="205"/>
      <c r="E121" s="213"/>
      <c r="F121" s="209"/>
      <c r="G121" s="187"/>
      <c r="H121" s="7" t="s">
        <v>279</v>
      </c>
      <c r="I121" s="8">
        <v>2</v>
      </c>
      <c r="J121" s="76" t="b">
        <v>0</v>
      </c>
      <c r="K121" s="15"/>
      <c r="L121" s="7"/>
    </row>
    <row r="122" spans="1:12" ht="35.25" customHeight="1" x14ac:dyDescent="0.3">
      <c r="A122" s="187"/>
      <c r="B122" s="187"/>
      <c r="C122" s="201"/>
      <c r="D122" s="205"/>
      <c r="E122" s="213"/>
      <c r="F122" s="209"/>
      <c r="G122" s="187"/>
      <c r="H122" s="7" t="s">
        <v>280</v>
      </c>
      <c r="I122" s="8">
        <v>1</v>
      </c>
      <c r="J122" s="76" t="b">
        <v>0</v>
      </c>
      <c r="K122" s="15"/>
      <c r="L122" s="7"/>
    </row>
    <row r="123" spans="1:12" ht="59.4" customHeight="1" x14ac:dyDescent="0.3">
      <c r="A123" s="188"/>
      <c r="B123" s="188"/>
      <c r="C123" s="202"/>
      <c r="D123" s="206"/>
      <c r="E123" s="214"/>
      <c r="F123" s="210"/>
      <c r="G123" s="188"/>
      <c r="H123" s="10" t="s">
        <v>281</v>
      </c>
      <c r="I123" s="11">
        <v>0</v>
      </c>
      <c r="J123" s="77" t="b">
        <v>0</v>
      </c>
      <c r="K123" s="18"/>
      <c r="L123" s="10"/>
    </row>
    <row r="124" spans="1:12" ht="35.25" customHeight="1" x14ac:dyDescent="0.3">
      <c r="A124" s="186" t="s">
        <v>273</v>
      </c>
      <c r="B124" s="186" t="s">
        <v>196</v>
      </c>
      <c r="C124" s="200" t="s">
        <v>285</v>
      </c>
      <c r="D124" s="203" t="s">
        <v>286</v>
      </c>
      <c r="E124" s="211" t="s">
        <v>287</v>
      </c>
      <c r="F124" s="207" t="s">
        <v>93</v>
      </c>
      <c r="G124" s="186" t="s">
        <v>288</v>
      </c>
      <c r="H124" s="53" t="s">
        <v>251</v>
      </c>
      <c r="I124" s="13" t="s">
        <v>385</v>
      </c>
      <c r="J124" s="75" t="b">
        <v>0</v>
      </c>
      <c r="K124" s="17"/>
      <c r="L124" s="4"/>
    </row>
    <row r="125" spans="1:12" ht="35.25" customHeight="1" x14ac:dyDescent="0.3">
      <c r="A125" s="187"/>
      <c r="B125" s="187"/>
      <c r="C125" s="201"/>
      <c r="D125" s="204"/>
      <c r="E125" s="212"/>
      <c r="F125" s="208"/>
      <c r="G125" s="187"/>
      <c r="H125" s="41" t="s">
        <v>289</v>
      </c>
      <c r="I125" s="42">
        <v>3</v>
      </c>
      <c r="J125" s="99" t="b">
        <v>0</v>
      </c>
      <c r="K125" s="43"/>
      <c r="L125" s="41"/>
    </row>
    <row r="126" spans="1:12" ht="35.25" customHeight="1" x14ac:dyDescent="0.3">
      <c r="A126" s="187"/>
      <c r="B126" s="187"/>
      <c r="C126" s="201"/>
      <c r="D126" s="205"/>
      <c r="E126" s="213"/>
      <c r="F126" s="209"/>
      <c r="G126" s="187"/>
      <c r="H126" s="7" t="s">
        <v>290</v>
      </c>
      <c r="I126" s="8">
        <v>2</v>
      </c>
      <c r="J126" s="76" t="b">
        <v>0</v>
      </c>
      <c r="K126" s="15"/>
      <c r="L126" s="7"/>
    </row>
    <row r="127" spans="1:12" ht="35.25" customHeight="1" x14ac:dyDescent="0.3">
      <c r="A127" s="187"/>
      <c r="B127" s="187"/>
      <c r="C127" s="201"/>
      <c r="D127" s="205"/>
      <c r="E127" s="213"/>
      <c r="F127" s="209"/>
      <c r="G127" s="187"/>
      <c r="H127" s="7" t="s">
        <v>291</v>
      </c>
      <c r="I127" s="8">
        <v>1</v>
      </c>
      <c r="J127" s="76" t="b">
        <v>1</v>
      </c>
      <c r="K127" s="15" t="s">
        <v>288</v>
      </c>
      <c r="L127" s="7" t="s">
        <v>543</v>
      </c>
    </row>
    <row r="128" spans="1:12" ht="59.4" customHeight="1" x14ac:dyDescent="0.3">
      <c r="A128" s="188"/>
      <c r="B128" s="188"/>
      <c r="C128" s="202"/>
      <c r="D128" s="206"/>
      <c r="E128" s="214"/>
      <c r="F128" s="210"/>
      <c r="G128" s="188"/>
      <c r="H128" s="10" t="s">
        <v>292</v>
      </c>
      <c r="I128" s="11">
        <v>0</v>
      </c>
      <c r="J128" s="77" t="b">
        <v>0</v>
      </c>
      <c r="K128" s="18"/>
      <c r="L128" s="10"/>
    </row>
    <row r="129" spans="1:12" ht="35.25" customHeight="1" x14ac:dyDescent="0.3">
      <c r="A129" s="186" t="s">
        <v>273</v>
      </c>
      <c r="B129" s="186" t="s">
        <v>196</v>
      </c>
      <c r="C129" s="200" t="s">
        <v>293</v>
      </c>
      <c r="D129" s="203" t="s">
        <v>294</v>
      </c>
      <c r="E129" s="211" t="s">
        <v>465</v>
      </c>
      <c r="F129" s="207" t="s">
        <v>93</v>
      </c>
      <c r="G129" s="186" t="s">
        <v>277</v>
      </c>
      <c r="H129" s="4" t="s">
        <v>251</v>
      </c>
      <c r="I129" s="5" t="s">
        <v>385</v>
      </c>
      <c r="J129" s="75" t="b">
        <v>1</v>
      </c>
      <c r="K129" s="17" t="s">
        <v>489</v>
      </c>
      <c r="L129" s="4" t="s">
        <v>519</v>
      </c>
    </row>
    <row r="130" spans="1:12" ht="35.25" customHeight="1" x14ac:dyDescent="0.3">
      <c r="A130" s="187"/>
      <c r="B130" s="187"/>
      <c r="C130" s="201"/>
      <c r="D130" s="204"/>
      <c r="E130" s="212"/>
      <c r="F130" s="208"/>
      <c r="G130" s="187"/>
      <c r="H130" s="41" t="s">
        <v>295</v>
      </c>
      <c r="I130" s="42">
        <v>3</v>
      </c>
      <c r="J130" s="99" t="b">
        <v>0</v>
      </c>
      <c r="K130" s="43"/>
      <c r="L130" s="41"/>
    </row>
    <row r="131" spans="1:12" ht="35.25" customHeight="1" x14ac:dyDescent="0.3">
      <c r="A131" s="187"/>
      <c r="B131" s="187"/>
      <c r="C131" s="201"/>
      <c r="D131" s="205"/>
      <c r="E131" s="213"/>
      <c r="F131" s="209"/>
      <c r="G131" s="187"/>
      <c r="H131" s="7" t="s">
        <v>296</v>
      </c>
      <c r="I131" s="8">
        <v>2</v>
      </c>
      <c r="J131" s="76" t="b">
        <v>0</v>
      </c>
      <c r="K131" s="15"/>
      <c r="L131" s="7"/>
    </row>
    <row r="132" spans="1:12" ht="35.25" customHeight="1" x14ac:dyDescent="0.3">
      <c r="A132" s="187"/>
      <c r="B132" s="187"/>
      <c r="C132" s="201"/>
      <c r="D132" s="205"/>
      <c r="E132" s="213"/>
      <c r="F132" s="209"/>
      <c r="G132" s="187"/>
      <c r="H132" s="7" t="s">
        <v>297</v>
      </c>
      <c r="I132" s="8">
        <v>1</v>
      </c>
      <c r="J132" s="76" t="b">
        <v>0</v>
      </c>
      <c r="K132" s="15"/>
      <c r="L132" s="7"/>
    </row>
    <row r="133" spans="1:12" ht="59.4" customHeight="1" x14ac:dyDescent="0.3">
      <c r="A133" s="188"/>
      <c r="B133" s="188"/>
      <c r="C133" s="202"/>
      <c r="D133" s="206"/>
      <c r="E133" s="214"/>
      <c r="F133" s="210"/>
      <c r="G133" s="188"/>
      <c r="H133" s="10" t="s">
        <v>298</v>
      </c>
      <c r="I133" s="11">
        <v>0</v>
      </c>
      <c r="J133" s="77" t="b">
        <v>0</v>
      </c>
      <c r="K133" s="18"/>
      <c r="L133" s="10"/>
    </row>
    <row r="134" spans="1:12" ht="35.25" customHeight="1" x14ac:dyDescent="0.3">
      <c r="A134" s="186" t="s">
        <v>273</v>
      </c>
      <c r="B134" s="186" t="s">
        <v>196</v>
      </c>
      <c r="C134" s="200" t="s">
        <v>299</v>
      </c>
      <c r="D134" s="203" t="s">
        <v>300</v>
      </c>
      <c r="E134" s="211" t="s">
        <v>461</v>
      </c>
      <c r="F134" s="207" t="s">
        <v>93</v>
      </c>
      <c r="G134" s="186" t="s">
        <v>277</v>
      </c>
      <c r="H134" s="4" t="s">
        <v>251</v>
      </c>
      <c r="I134" s="5" t="s">
        <v>385</v>
      </c>
      <c r="J134" s="75" t="b">
        <v>0</v>
      </c>
      <c r="K134" s="17"/>
      <c r="L134" s="4"/>
    </row>
    <row r="135" spans="1:12" ht="35.25" customHeight="1" x14ac:dyDescent="0.3">
      <c r="A135" s="187"/>
      <c r="B135" s="187"/>
      <c r="C135" s="201"/>
      <c r="D135" s="204"/>
      <c r="E135" s="212"/>
      <c r="F135" s="208"/>
      <c r="G135" s="187"/>
      <c r="H135" s="41" t="s">
        <v>295</v>
      </c>
      <c r="I135" s="42">
        <v>3</v>
      </c>
      <c r="J135" s="99" t="b">
        <v>1</v>
      </c>
      <c r="K135" s="43" t="s">
        <v>520</v>
      </c>
      <c r="L135" s="41" t="s">
        <v>521</v>
      </c>
    </row>
    <row r="136" spans="1:12" ht="35.25" customHeight="1" x14ac:dyDescent="0.3">
      <c r="A136" s="187"/>
      <c r="B136" s="187"/>
      <c r="C136" s="201"/>
      <c r="D136" s="205"/>
      <c r="E136" s="213"/>
      <c r="F136" s="209"/>
      <c r="G136" s="187"/>
      <c r="H136" s="7" t="s">
        <v>296</v>
      </c>
      <c r="I136" s="8">
        <v>2</v>
      </c>
      <c r="J136" s="76" t="b">
        <v>0</v>
      </c>
      <c r="K136" s="15"/>
      <c r="L136" s="7"/>
    </row>
    <row r="137" spans="1:12" ht="35.25" customHeight="1" x14ac:dyDescent="0.3">
      <c r="A137" s="187"/>
      <c r="B137" s="187"/>
      <c r="C137" s="201"/>
      <c r="D137" s="205"/>
      <c r="E137" s="213"/>
      <c r="F137" s="209"/>
      <c r="G137" s="187"/>
      <c r="H137" s="7" t="s">
        <v>297</v>
      </c>
      <c r="I137" s="8">
        <v>1</v>
      </c>
      <c r="J137" s="76" t="b">
        <v>0</v>
      </c>
      <c r="K137" s="15"/>
      <c r="L137" s="7"/>
    </row>
    <row r="138" spans="1:12" ht="59.4" customHeight="1" x14ac:dyDescent="0.3">
      <c r="A138" s="188"/>
      <c r="B138" s="188"/>
      <c r="C138" s="202"/>
      <c r="D138" s="206"/>
      <c r="E138" s="214"/>
      <c r="F138" s="210"/>
      <c r="G138" s="188"/>
      <c r="H138" s="10" t="s">
        <v>298</v>
      </c>
      <c r="I138" s="11">
        <v>0</v>
      </c>
      <c r="J138" s="77" t="b">
        <v>0</v>
      </c>
      <c r="K138" s="18"/>
      <c r="L138" s="10"/>
    </row>
    <row r="139" spans="1:12" ht="57.75" customHeight="1" x14ac:dyDescent="0.3">
      <c r="A139" s="55" t="s">
        <v>273</v>
      </c>
      <c r="B139" s="55" t="s">
        <v>196</v>
      </c>
      <c r="C139" s="54" t="s">
        <v>301</v>
      </c>
      <c r="D139" s="68" t="s">
        <v>302</v>
      </c>
      <c r="E139" s="56" t="s">
        <v>303</v>
      </c>
      <c r="F139" s="55" t="s">
        <v>239</v>
      </c>
      <c r="G139" s="26"/>
      <c r="H139" s="56" t="s">
        <v>387</v>
      </c>
      <c r="I139" s="48" t="s">
        <v>103</v>
      </c>
      <c r="J139" s="91" t="s">
        <v>536</v>
      </c>
      <c r="K139" s="25" t="s">
        <v>522</v>
      </c>
      <c r="L139" s="26"/>
    </row>
    <row r="140" spans="1:12" ht="39.6" x14ac:dyDescent="0.3">
      <c r="A140" s="186" t="s">
        <v>273</v>
      </c>
      <c r="B140" s="186" t="s">
        <v>196</v>
      </c>
      <c r="C140" s="200" t="s">
        <v>304</v>
      </c>
      <c r="D140" s="203" t="s">
        <v>305</v>
      </c>
      <c r="E140" s="211" t="s">
        <v>306</v>
      </c>
      <c r="F140" s="207" t="s">
        <v>93</v>
      </c>
      <c r="G140" s="186" t="s">
        <v>140</v>
      </c>
      <c r="H140" s="4" t="s">
        <v>295</v>
      </c>
      <c r="I140" s="5">
        <v>3</v>
      </c>
      <c r="J140" s="75" t="b">
        <v>0</v>
      </c>
      <c r="K140" s="17"/>
      <c r="L140" s="4"/>
    </row>
    <row r="141" spans="1:12" ht="26.4" x14ac:dyDescent="0.3">
      <c r="A141" s="187"/>
      <c r="B141" s="187"/>
      <c r="C141" s="201"/>
      <c r="D141" s="205"/>
      <c r="E141" s="213"/>
      <c r="F141" s="209"/>
      <c r="G141" s="187"/>
      <c r="H141" s="7" t="s">
        <v>296</v>
      </c>
      <c r="I141" s="8">
        <v>2</v>
      </c>
      <c r="J141" s="76" t="b">
        <v>1</v>
      </c>
      <c r="K141" s="15" t="s">
        <v>140</v>
      </c>
      <c r="L141" s="7"/>
    </row>
    <row r="142" spans="1:12" ht="26.4" x14ac:dyDescent="0.3">
      <c r="A142" s="187"/>
      <c r="B142" s="187"/>
      <c r="C142" s="201"/>
      <c r="D142" s="205"/>
      <c r="E142" s="213"/>
      <c r="F142" s="209"/>
      <c r="G142" s="187"/>
      <c r="H142" s="7" t="s">
        <v>297</v>
      </c>
      <c r="I142" s="8">
        <v>1</v>
      </c>
      <c r="J142" s="76" t="b">
        <v>0</v>
      </c>
      <c r="K142" s="15"/>
      <c r="L142" s="7"/>
    </row>
    <row r="143" spans="1:12" x14ac:dyDescent="0.3">
      <c r="A143" s="187"/>
      <c r="B143" s="187"/>
      <c r="C143" s="201"/>
      <c r="D143" s="205"/>
      <c r="E143" s="213"/>
      <c r="F143" s="209"/>
      <c r="G143" s="187"/>
      <c r="H143" s="7" t="s">
        <v>298</v>
      </c>
      <c r="I143" s="8">
        <v>0</v>
      </c>
      <c r="J143" s="78" t="b">
        <v>0</v>
      </c>
      <c r="K143" s="15"/>
      <c r="L143" s="7"/>
    </row>
    <row r="144" spans="1:12" ht="26.4" x14ac:dyDescent="0.3">
      <c r="A144" s="188"/>
      <c r="B144" s="188"/>
      <c r="C144" s="202"/>
      <c r="D144" s="206"/>
      <c r="E144" s="214"/>
      <c r="F144" s="210"/>
      <c r="G144" s="188"/>
      <c r="H144" s="10" t="s">
        <v>251</v>
      </c>
      <c r="I144" s="11" t="s">
        <v>385</v>
      </c>
      <c r="J144" s="77" t="b">
        <v>0</v>
      </c>
      <c r="K144" s="18"/>
      <c r="L144" s="10"/>
    </row>
    <row r="145" spans="1:12" ht="39.6" x14ac:dyDescent="0.3">
      <c r="A145" s="186" t="s">
        <v>273</v>
      </c>
      <c r="B145" s="186" t="s">
        <v>196</v>
      </c>
      <c r="C145" s="200" t="s">
        <v>307</v>
      </c>
      <c r="D145" s="203" t="s">
        <v>308</v>
      </c>
      <c r="E145" s="211" t="s">
        <v>309</v>
      </c>
      <c r="F145" s="207" t="s">
        <v>93</v>
      </c>
      <c r="G145" s="186"/>
      <c r="H145" s="4" t="s">
        <v>295</v>
      </c>
      <c r="I145" s="5">
        <v>3</v>
      </c>
      <c r="J145" s="81" t="b">
        <v>0</v>
      </c>
      <c r="K145" s="17"/>
      <c r="L145" s="4"/>
    </row>
    <row r="146" spans="1:12" ht="26.4" x14ac:dyDescent="0.3">
      <c r="A146" s="187"/>
      <c r="B146" s="187"/>
      <c r="C146" s="201"/>
      <c r="D146" s="205"/>
      <c r="E146" s="213"/>
      <c r="F146" s="209"/>
      <c r="G146" s="187"/>
      <c r="H146" s="7" t="s">
        <v>296</v>
      </c>
      <c r="I146" s="8">
        <v>2</v>
      </c>
      <c r="J146" s="78" t="b">
        <v>0</v>
      </c>
      <c r="K146" s="15"/>
      <c r="L146" s="7"/>
    </row>
    <row r="147" spans="1:12" ht="26.4" x14ac:dyDescent="0.3">
      <c r="A147" s="187"/>
      <c r="B147" s="187"/>
      <c r="C147" s="201"/>
      <c r="D147" s="205"/>
      <c r="E147" s="213"/>
      <c r="F147" s="209"/>
      <c r="G147" s="187"/>
      <c r="H147" s="7" t="s">
        <v>297</v>
      </c>
      <c r="I147" s="8">
        <v>1</v>
      </c>
      <c r="J147" s="76" t="b">
        <v>0</v>
      </c>
      <c r="K147" s="15"/>
      <c r="L147" s="7"/>
    </row>
    <row r="148" spans="1:12" ht="79.2" x14ac:dyDescent="0.3">
      <c r="A148" s="187"/>
      <c r="B148" s="187"/>
      <c r="C148" s="201"/>
      <c r="D148" s="205"/>
      <c r="E148" s="213"/>
      <c r="F148" s="209"/>
      <c r="G148" s="187"/>
      <c r="H148" s="7" t="s">
        <v>298</v>
      </c>
      <c r="I148" s="8">
        <v>0</v>
      </c>
      <c r="J148" s="78" t="b">
        <v>1</v>
      </c>
      <c r="K148" s="15" t="s">
        <v>517</v>
      </c>
      <c r="L148" s="7" t="s">
        <v>523</v>
      </c>
    </row>
    <row r="149" spans="1:12" ht="26.4" x14ac:dyDescent="0.3">
      <c r="A149" s="188"/>
      <c r="B149" s="188"/>
      <c r="C149" s="202"/>
      <c r="D149" s="206"/>
      <c r="E149" s="214"/>
      <c r="F149" s="210"/>
      <c r="G149" s="188"/>
      <c r="H149" s="10" t="s">
        <v>251</v>
      </c>
      <c r="I149" s="11" t="s">
        <v>385</v>
      </c>
      <c r="J149" s="77" t="b">
        <v>0</v>
      </c>
      <c r="K149" s="18"/>
      <c r="L149" s="10"/>
    </row>
    <row r="150" spans="1:12" ht="39.6" x14ac:dyDescent="0.3">
      <c r="A150" s="186" t="s">
        <v>273</v>
      </c>
      <c r="B150" s="186" t="s">
        <v>196</v>
      </c>
      <c r="C150" s="200" t="s">
        <v>310</v>
      </c>
      <c r="D150" s="203" t="s">
        <v>311</v>
      </c>
      <c r="E150" s="211" t="s">
        <v>312</v>
      </c>
      <c r="F150" s="207" t="s">
        <v>93</v>
      </c>
      <c r="G150" s="186" t="s">
        <v>313</v>
      </c>
      <c r="H150" s="4" t="s">
        <v>295</v>
      </c>
      <c r="I150" s="5">
        <v>3</v>
      </c>
      <c r="J150" s="75" t="b">
        <v>1</v>
      </c>
      <c r="K150" s="15" t="s">
        <v>537</v>
      </c>
      <c r="L150" s="4" t="s">
        <v>538</v>
      </c>
    </row>
    <row r="151" spans="1:12" ht="26.4" x14ac:dyDescent="0.3">
      <c r="A151" s="187"/>
      <c r="B151" s="187"/>
      <c r="C151" s="201"/>
      <c r="D151" s="205"/>
      <c r="E151" s="213"/>
      <c r="F151" s="209"/>
      <c r="G151" s="187"/>
      <c r="H151" s="7" t="s">
        <v>296</v>
      </c>
      <c r="I151" s="8">
        <v>2</v>
      </c>
      <c r="J151" s="76" t="b">
        <v>0</v>
      </c>
      <c r="K151" s="176"/>
      <c r="L151" s="7"/>
    </row>
    <row r="152" spans="1:12" ht="26.4" x14ac:dyDescent="0.3">
      <c r="A152" s="187"/>
      <c r="B152" s="187"/>
      <c r="C152" s="201"/>
      <c r="D152" s="205"/>
      <c r="E152" s="213"/>
      <c r="F152" s="209"/>
      <c r="G152" s="187"/>
      <c r="H152" s="7" t="s">
        <v>297</v>
      </c>
      <c r="I152" s="8">
        <v>1</v>
      </c>
      <c r="J152" s="76" t="b">
        <v>0</v>
      </c>
      <c r="K152" s="15"/>
      <c r="L152" s="7"/>
    </row>
    <row r="153" spans="1:12" x14ac:dyDescent="0.3">
      <c r="A153" s="187"/>
      <c r="B153" s="187"/>
      <c r="C153" s="201"/>
      <c r="D153" s="205"/>
      <c r="E153" s="213"/>
      <c r="F153" s="209"/>
      <c r="G153" s="187"/>
      <c r="H153" s="7" t="s">
        <v>298</v>
      </c>
      <c r="I153" s="8">
        <v>0</v>
      </c>
      <c r="J153" s="76" t="b">
        <v>0</v>
      </c>
      <c r="K153" s="15"/>
      <c r="L153" s="7"/>
    </row>
    <row r="154" spans="1:12" ht="26.4" x14ac:dyDescent="0.3">
      <c r="A154" s="188"/>
      <c r="B154" s="188"/>
      <c r="C154" s="202"/>
      <c r="D154" s="206"/>
      <c r="E154" s="214"/>
      <c r="F154" s="210"/>
      <c r="G154" s="188"/>
      <c r="H154" s="10" t="s">
        <v>251</v>
      </c>
      <c r="I154" s="11" t="s">
        <v>385</v>
      </c>
      <c r="J154" s="77" t="b">
        <v>0</v>
      </c>
      <c r="K154" s="18"/>
      <c r="L154" s="10"/>
    </row>
    <row r="155" spans="1:12" ht="46.5" customHeight="1" x14ac:dyDescent="0.3">
      <c r="A155" s="32" t="s">
        <v>273</v>
      </c>
      <c r="B155" s="32" t="s">
        <v>196</v>
      </c>
      <c r="C155" s="64" t="s">
        <v>314</v>
      </c>
      <c r="D155" s="66" t="s">
        <v>315</v>
      </c>
      <c r="E155" s="34" t="s">
        <v>316</v>
      </c>
      <c r="F155" s="32" t="s">
        <v>239</v>
      </c>
      <c r="G155" s="32"/>
      <c r="H155" s="34" t="s">
        <v>387</v>
      </c>
      <c r="I155" s="31" t="s">
        <v>103</v>
      </c>
      <c r="J155" s="95" t="s">
        <v>498</v>
      </c>
      <c r="K155" s="32" t="s">
        <v>493</v>
      </c>
      <c r="L155" s="34"/>
    </row>
    <row r="156" spans="1:12" ht="39.6" x14ac:dyDescent="0.3">
      <c r="A156" s="186" t="s">
        <v>273</v>
      </c>
      <c r="B156" s="186" t="s">
        <v>317</v>
      </c>
      <c r="C156" s="200" t="s">
        <v>318</v>
      </c>
      <c r="D156" s="203" t="s">
        <v>319</v>
      </c>
      <c r="E156" s="211" t="s">
        <v>320</v>
      </c>
      <c r="F156" s="207" t="s">
        <v>93</v>
      </c>
      <c r="G156" s="186" t="s">
        <v>321</v>
      </c>
      <c r="H156" s="100" t="s">
        <v>457</v>
      </c>
      <c r="I156" s="5">
        <v>3</v>
      </c>
      <c r="J156" s="75" t="b">
        <v>0</v>
      </c>
      <c r="K156" s="17"/>
      <c r="L156" s="4"/>
    </row>
    <row r="157" spans="1:12" ht="26.4" x14ac:dyDescent="0.3">
      <c r="A157" s="187"/>
      <c r="B157" s="187"/>
      <c r="C157" s="201"/>
      <c r="D157" s="205"/>
      <c r="E157" s="213"/>
      <c r="F157" s="209"/>
      <c r="G157" s="187"/>
      <c r="H157" s="102" t="s">
        <v>458</v>
      </c>
      <c r="I157" s="8">
        <v>2</v>
      </c>
      <c r="J157" s="78" t="b">
        <v>0</v>
      </c>
      <c r="K157" s="15"/>
      <c r="L157" s="7"/>
    </row>
    <row r="158" spans="1:12" ht="409.6" x14ac:dyDescent="0.3">
      <c r="A158" s="187"/>
      <c r="B158" s="187"/>
      <c r="C158" s="201"/>
      <c r="D158" s="205"/>
      <c r="E158" s="213"/>
      <c r="F158" s="209"/>
      <c r="G158" s="187"/>
      <c r="H158" s="102" t="s">
        <v>459</v>
      </c>
      <c r="I158" s="8">
        <v>1</v>
      </c>
      <c r="J158" s="76" t="b">
        <v>1</v>
      </c>
      <c r="K158" s="15" t="s">
        <v>486</v>
      </c>
      <c r="L158" s="7" t="s">
        <v>540</v>
      </c>
    </row>
    <row r="159" spans="1:12" ht="32.25" customHeight="1" x14ac:dyDescent="0.3">
      <c r="A159" s="187"/>
      <c r="B159" s="187"/>
      <c r="C159" s="201"/>
      <c r="D159" s="205"/>
      <c r="E159" s="213"/>
      <c r="F159" s="209"/>
      <c r="G159" s="187"/>
      <c r="H159" s="102" t="s">
        <v>398</v>
      </c>
      <c r="I159" s="8">
        <v>0</v>
      </c>
      <c r="J159" s="76" t="b">
        <v>0</v>
      </c>
      <c r="K159" s="15"/>
      <c r="L159" s="7"/>
    </row>
    <row r="160" spans="1:12" ht="75.75" customHeight="1" x14ac:dyDescent="0.3">
      <c r="A160" s="188"/>
      <c r="B160" s="188"/>
      <c r="C160" s="202"/>
      <c r="D160" s="206"/>
      <c r="E160" s="214"/>
      <c r="F160" s="210"/>
      <c r="G160" s="188"/>
      <c r="H160" s="101" t="s">
        <v>396</v>
      </c>
      <c r="I160" s="11" t="s">
        <v>385</v>
      </c>
      <c r="J160" s="77" t="b">
        <v>0</v>
      </c>
      <c r="K160" s="18"/>
      <c r="L160" s="10"/>
    </row>
    <row r="161" spans="1:12" ht="66" hidden="1" x14ac:dyDescent="0.3">
      <c r="A161" s="25" t="s">
        <v>273</v>
      </c>
      <c r="B161" s="25" t="s">
        <v>317</v>
      </c>
      <c r="C161" s="47" t="s">
        <v>322</v>
      </c>
      <c r="D161" s="67" t="s">
        <v>323</v>
      </c>
      <c r="E161" s="26" t="s">
        <v>324</v>
      </c>
      <c r="F161" s="25" t="s">
        <v>239</v>
      </c>
      <c r="G161" s="26"/>
      <c r="H161" s="26" t="s">
        <v>387</v>
      </c>
      <c r="I161" s="48" t="s">
        <v>103</v>
      </c>
      <c r="J161" s="91"/>
      <c r="K161" s="25"/>
      <c r="L161" s="26"/>
    </row>
    <row r="162" spans="1:12" ht="54" customHeight="1" x14ac:dyDescent="0.3">
      <c r="A162" s="25" t="s">
        <v>273</v>
      </c>
      <c r="B162" s="25" t="s">
        <v>317</v>
      </c>
      <c r="C162" s="47" t="s">
        <v>325</v>
      </c>
      <c r="D162" s="67" t="s">
        <v>326</v>
      </c>
      <c r="E162" s="26" t="s">
        <v>327</v>
      </c>
      <c r="F162" s="25" t="s">
        <v>239</v>
      </c>
      <c r="G162" s="26"/>
      <c r="H162" s="26" t="s">
        <v>387</v>
      </c>
      <c r="I162" s="48" t="s">
        <v>103</v>
      </c>
      <c r="J162" s="91" t="s">
        <v>491</v>
      </c>
      <c r="K162" s="25" t="s">
        <v>140</v>
      </c>
      <c r="L162" s="26"/>
    </row>
    <row r="163" spans="1:12" ht="158.4" x14ac:dyDescent="0.3">
      <c r="A163" s="25" t="s">
        <v>273</v>
      </c>
      <c r="B163" s="25" t="s">
        <v>317</v>
      </c>
      <c r="C163" s="47" t="s">
        <v>328</v>
      </c>
      <c r="D163" s="67" t="s">
        <v>329</v>
      </c>
      <c r="E163" s="26" t="s">
        <v>330</v>
      </c>
      <c r="F163" s="25" t="s">
        <v>239</v>
      </c>
      <c r="G163" s="26"/>
      <c r="H163" s="26" t="s">
        <v>387</v>
      </c>
      <c r="I163" s="48" t="s">
        <v>103</v>
      </c>
      <c r="J163" s="91" t="s">
        <v>487</v>
      </c>
      <c r="K163" s="25" t="s">
        <v>488</v>
      </c>
      <c r="L163" s="26"/>
    </row>
    <row r="164" spans="1:12" ht="39.6" x14ac:dyDescent="0.3">
      <c r="A164" s="186" t="s">
        <v>273</v>
      </c>
      <c r="B164" s="186" t="s">
        <v>317</v>
      </c>
      <c r="C164" s="200" t="s">
        <v>331</v>
      </c>
      <c r="D164" s="203" t="s">
        <v>332</v>
      </c>
      <c r="E164" s="211" t="s">
        <v>333</v>
      </c>
      <c r="F164" s="207" t="s">
        <v>93</v>
      </c>
      <c r="G164" s="192" t="s">
        <v>334</v>
      </c>
      <c r="H164" s="100" t="s">
        <v>399</v>
      </c>
      <c r="I164" s="5">
        <v>3</v>
      </c>
      <c r="J164" s="75" t="b">
        <v>0</v>
      </c>
      <c r="K164" s="17"/>
      <c r="L164" s="19"/>
    </row>
    <row r="165" spans="1:12" ht="79.2" x14ac:dyDescent="0.3">
      <c r="A165" s="187"/>
      <c r="B165" s="187"/>
      <c r="C165" s="201"/>
      <c r="D165" s="205"/>
      <c r="E165" s="213"/>
      <c r="F165" s="209"/>
      <c r="G165" s="193"/>
      <c r="H165" s="102" t="s">
        <v>400</v>
      </c>
      <c r="I165" s="8">
        <v>2</v>
      </c>
      <c r="J165" s="76" t="b">
        <v>1</v>
      </c>
      <c r="K165" s="15" t="s">
        <v>288</v>
      </c>
      <c r="L165" s="7" t="s">
        <v>541</v>
      </c>
    </row>
    <row r="166" spans="1:12" ht="39.6" x14ac:dyDescent="0.3">
      <c r="A166" s="187"/>
      <c r="B166" s="187"/>
      <c r="C166" s="201"/>
      <c r="D166" s="205"/>
      <c r="E166" s="213"/>
      <c r="F166" s="209"/>
      <c r="G166" s="193"/>
      <c r="H166" s="102" t="s">
        <v>402</v>
      </c>
      <c r="I166" s="8">
        <v>1</v>
      </c>
      <c r="J166" s="76" t="b">
        <v>0</v>
      </c>
      <c r="K166" s="15"/>
      <c r="L166" s="7"/>
    </row>
    <row r="167" spans="1:12" ht="26.4" x14ac:dyDescent="0.3">
      <c r="A167" s="187"/>
      <c r="B167" s="187"/>
      <c r="C167" s="201"/>
      <c r="D167" s="205"/>
      <c r="E167" s="213"/>
      <c r="F167" s="209"/>
      <c r="G167" s="193"/>
      <c r="H167" s="102" t="s">
        <v>401</v>
      </c>
      <c r="I167" s="8">
        <v>0</v>
      </c>
      <c r="J167" s="76" t="b">
        <v>0</v>
      </c>
      <c r="K167" s="15"/>
      <c r="L167" s="7"/>
    </row>
    <row r="168" spans="1:12" ht="30" customHeight="1" x14ac:dyDescent="0.3">
      <c r="A168" s="188"/>
      <c r="B168" s="188"/>
      <c r="C168" s="202"/>
      <c r="D168" s="206"/>
      <c r="E168" s="214"/>
      <c r="F168" s="210"/>
      <c r="G168" s="194"/>
      <c r="H168" s="101" t="s">
        <v>397</v>
      </c>
      <c r="I168" s="11" t="s">
        <v>385</v>
      </c>
      <c r="J168" s="80" t="b">
        <v>0</v>
      </c>
      <c r="K168" s="18"/>
      <c r="L168" s="10"/>
    </row>
    <row r="169" spans="1:12" ht="66" hidden="1" x14ac:dyDescent="0.3">
      <c r="A169" s="25" t="s">
        <v>273</v>
      </c>
      <c r="B169" s="25" t="s">
        <v>317</v>
      </c>
      <c r="C169" s="47" t="s">
        <v>335</v>
      </c>
      <c r="D169" s="67" t="s">
        <v>336</v>
      </c>
      <c r="E169" s="26" t="s">
        <v>324</v>
      </c>
      <c r="F169" s="25" t="s">
        <v>239</v>
      </c>
      <c r="G169" s="26"/>
      <c r="H169" s="26" t="s">
        <v>387</v>
      </c>
      <c r="I169" s="48" t="s">
        <v>103</v>
      </c>
      <c r="J169" s="91"/>
      <c r="K169" s="25"/>
      <c r="L169" s="26"/>
    </row>
    <row r="170" spans="1:12" ht="343.2" x14ac:dyDescent="0.3">
      <c r="A170" s="25" t="s">
        <v>273</v>
      </c>
      <c r="B170" s="25" t="s">
        <v>317</v>
      </c>
      <c r="C170" s="47" t="s">
        <v>337</v>
      </c>
      <c r="D170" s="67" t="s">
        <v>338</v>
      </c>
      <c r="E170" s="26" t="s">
        <v>327</v>
      </c>
      <c r="F170" s="25" t="s">
        <v>239</v>
      </c>
      <c r="G170" s="25" t="s">
        <v>339</v>
      </c>
      <c r="H170" s="26" t="s">
        <v>387</v>
      </c>
      <c r="I170" s="48" t="s">
        <v>103</v>
      </c>
      <c r="J170" s="25" t="s">
        <v>544</v>
      </c>
      <c r="K170" s="25" t="s">
        <v>288</v>
      </c>
      <c r="L170" s="26"/>
    </row>
    <row r="171" spans="1:12" ht="143.25" customHeight="1" x14ac:dyDescent="0.3">
      <c r="A171" s="25" t="s">
        <v>273</v>
      </c>
      <c r="B171" s="25" t="s">
        <v>317</v>
      </c>
      <c r="C171" s="47" t="s">
        <v>340</v>
      </c>
      <c r="D171" s="67" t="s">
        <v>341</v>
      </c>
      <c r="E171" s="26" t="s">
        <v>342</v>
      </c>
      <c r="F171" s="25" t="s">
        <v>239</v>
      </c>
      <c r="G171" s="26"/>
      <c r="H171" s="26" t="s">
        <v>387</v>
      </c>
      <c r="I171" s="48" t="s">
        <v>103</v>
      </c>
      <c r="J171" s="91" t="s">
        <v>546</v>
      </c>
      <c r="K171" s="25" t="s">
        <v>545</v>
      </c>
      <c r="L171" s="26"/>
    </row>
    <row r="172" spans="1:12" ht="24.75" customHeight="1" x14ac:dyDescent="0.3">
      <c r="A172" s="192" t="s">
        <v>273</v>
      </c>
      <c r="B172" s="192" t="s">
        <v>317</v>
      </c>
      <c r="C172" s="215">
        <v>16</v>
      </c>
      <c r="D172" s="236" t="s">
        <v>343</v>
      </c>
      <c r="E172" s="211" t="s">
        <v>344</v>
      </c>
      <c r="F172" s="228" t="s">
        <v>93</v>
      </c>
      <c r="G172" s="186" t="s">
        <v>345</v>
      </c>
      <c r="H172" s="19" t="s">
        <v>389</v>
      </c>
      <c r="I172" s="21">
        <v>3</v>
      </c>
      <c r="J172" s="87" t="b">
        <v>0</v>
      </c>
      <c r="K172" s="176"/>
      <c r="L172" s="177"/>
    </row>
    <row r="173" spans="1:12" ht="24.75" customHeight="1" x14ac:dyDescent="0.3">
      <c r="A173" s="193"/>
      <c r="B173" s="193"/>
      <c r="C173" s="216"/>
      <c r="D173" s="237"/>
      <c r="E173" s="213"/>
      <c r="F173" s="230"/>
      <c r="G173" s="187"/>
      <c r="H173" s="22" t="s">
        <v>346</v>
      </c>
      <c r="I173" s="23">
        <v>2</v>
      </c>
      <c r="J173" s="88" t="b">
        <v>1</v>
      </c>
      <c r="K173" s="21" t="s">
        <v>480</v>
      </c>
      <c r="L173" s="4" t="s">
        <v>481</v>
      </c>
    </row>
    <row r="174" spans="1:12" ht="24.75" customHeight="1" x14ac:dyDescent="0.3">
      <c r="A174" s="193"/>
      <c r="B174" s="193"/>
      <c r="C174" s="216"/>
      <c r="D174" s="237"/>
      <c r="E174" s="213"/>
      <c r="F174" s="230"/>
      <c r="G174" s="187"/>
      <c r="H174" s="22" t="s">
        <v>390</v>
      </c>
      <c r="I174" s="23">
        <v>1</v>
      </c>
      <c r="J174" s="88" t="b">
        <v>0</v>
      </c>
      <c r="K174" s="23"/>
      <c r="L174" s="22"/>
    </row>
    <row r="175" spans="1:12" ht="24.75" customHeight="1" x14ac:dyDescent="0.3">
      <c r="A175" s="194"/>
      <c r="B175" s="194"/>
      <c r="C175" s="217"/>
      <c r="D175" s="238"/>
      <c r="E175" s="214"/>
      <c r="F175" s="231"/>
      <c r="G175" s="188"/>
      <c r="H175" s="20" t="s">
        <v>347</v>
      </c>
      <c r="I175" s="11">
        <v>0</v>
      </c>
      <c r="J175" s="80" t="b">
        <v>0</v>
      </c>
      <c r="K175" s="16"/>
      <c r="L175" s="20"/>
    </row>
    <row r="176" spans="1:12" ht="24.75" customHeight="1" x14ac:dyDescent="0.3">
      <c r="A176" s="192" t="s">
        <v>273</v>
      </c>
      <c r="B176" s="192" t="s">
        <v>317</v>
      </c>
      <c r="C176" s="215">
        <v>17</v>
      </c>
      <c r="D176" s="236" t="s">
        <v>348</v>
      </c>
      <c r="E176" s="211" t="s">
        <v>349</v>
      </c>
      <c r="F176" s="228" t="s">
        <v>93</v>
      </c>
      <c r="G176" s="186" t="s">
        <v>345</v>
      </c>
      <c r="H176" s="19" t="s">
        <v>391</v>
      </c>
      <c r="I176" s="21">
        <v>3</v>
      </c>
      <c r="J176" s="87" t="b">
        <v>1</v>
      </c>
      <c r="K176" s="21" t="s">
        <v>480</v>
      </c>
      <c r="L176" s="4" t="s">
        <v>482</v>
      </c>
    </row>
    <row r="177" spans="1:12" ht="24.75" customHeight="1" x14ac:dyDescent="0.3">
      <c r="A177" s="193"/>
      <c r="B177" s="193"/>
      <c r="C177" s="216"/>
      <c r="D177" s="237"/>
      <c r="E177" s="213"/>
      <c r="F177" s="230"/>
      <c r="G177" s="187"/>
      <c r="H177" s="22" t="s">
        <v>350</v>
      </c>
      <c r="I177" s="23">
        <v>2</v>
      </c>
      <c r="J177" s="88" t="b">
        <v>0</v>
      </c>
      <c r="K177" s="23"/>
      <c r="L177" s="22"/>
    </row>
    <row r="178" spans="1:12" ht="24.75" customHeight="1" x14ac:dyDescent="0.3">
      <c r="A178" s="193"/>
      <c r="B178" s="193"/>
      <c r="C178" s="216"/>
      <c r="D178" s="237"/>
      <c r="E178" s="213"/>
      <c r="F178" s="230"/>
      <c r="G178" s="187"/>
      <c r="H178" s="22" t="s">
        <v>392</v>
      </c>
      <c r="I178" s="23">
        <v>1</v>
      </c>
      <c r="J178" s="88" t="b">
        <v>0</v>
      </c>
      <c r="K178" s="23"/>
      <c r="L178" s="22"/>
    </row>
    <row r="179" spans="1:12" ht="100.5" customHeight="1" x14ac:dyDescent="0.3">
      <c r="A179" s="194"/>
      <c r="B179" s="194"/>
      <c r="C179" s="217"/>
      <c r="D179" s="238"/>
      <c r="E179" s="214"/>
      <c r="F179" s="231"/>
      <c r="G179" s="188"/>
      <c r="H179" s="20" t="s">
        <v>347</v>
      </c>
      <c r="I179" s="11">
        <v>0</v>
      </c>
      <c r="J179" s="80" t="b">
        <v>0</v>
      </c>
      <c r="K179" s="16"/>
      <c r="L179" s="20"/>
    </row>
    <row r="180" spans="1:12" ht="39.6" x14ac:dyDescent="0.3">
      <c r="A180" s="192" t="s">
        <v>273</v>
      </c>
      <c r="B180" s="192" t="s">
        <v>317</v>
      </c>
      <c r="C180" s="215" t="s">
        <v>351</v>
      </c>
      <c r="D180" s="236" t="s">
        <v>352</v>
      </c>
      <c r="E180" s="239" t="s">
        <v>353</v>
      </c>
      <c r="F180" s="228" t="s">
        <v>93</v>
      </c>
      <c r="G180" s="186" t="s">
        <v>354</v>
      </c>
      <c r="H180" s="100" t="s">
        <v>355</v>
      </c>
      <c r="I180" s="21">
        <v>0</v>
      </c>
      <c r="J180" s="87" t="b">
        <v>0</v>
      </c>
      <c r="K180" s="21"/>
      <c r="L180" s="4"/>
    </row>
    <row r="181" spans="1:12" ht="26.4" x14ac:dyDescent="0.3">
      <c r="A181" s="193"/>
      <c r="B181" s="193"/>
      <c r="C181" s="216"/>
      <c r="D181" s="237"/>
      <c r="E181" s="240"/>
      <c r="F181" s="230"/>
      <c r="G181" s="187"/>
      <c r="H181" s="7" t="s">
        <v>356</v>
      </c>
      <c r="I181" s="23" t="s">
        <v>385</v>
      </c>
      <c r="J181" s="88" t="b">
        <v>1</v>
      </c>
      <c r="K181" s="23" t="s">
        <v>354</v>
      </c>
      <c r="L181" s="22" t="s">
        <v>483</v>
      </c>
    </row>
    <row r="182" spans="1:12" ht="26.4" x14ac:dyDescent="0.3">
      <c r="A182" s="194"/>
      <c r="B182" s="194"/>
      <c r="C182" s="217"/>
      <c r="D182" s="238"/>
      <c r="E182" s="241"/>
      <c r="F182" s="231"/>
      <c r="G182" s="188"/>
      <c r="H182" s="101" t="s">
        <v>357</v>
      </c>
      <c r="I182" s="16">
        <v>3</v>
      </c>
      <c r="J182" s="79" t="b">
        <v>0</v>
      </c>
      <c r="K182" s="16"/>
      <c r="L182" s="20"/>
    </row>
    <row r="183" spans="1:12" ht="132" x14ac:dyDescent="0.3">
      <c r="A183" s="192" t="s">
        <v>273</v>
      </c>
      <c r="B183" s="192" t="s">
        <v>317</v>
      </c>
      <c r="C183" s="215" t="s">
        <v>358</v>
      </c>
      <c r="D183" s="236" t="s">
        <v>359</v>
      </c>
      <c r="E183" s="239" t="s">
        <v>360</v>
      </c>
      <c r="F183" s="228" t="s">
        <v>93</v>
      </c>
      <c r="G183" s="186" t="s">
        <v>354</v>
      </c>
      <c r="H183" s="4" t="s">
        <v>262</v>
      </c>
      <c r="I183" s="21">
        <v>1</v>
      </c>
      <c r="J183" s="87" t="b">
        <v>1</v>
      </c>
      <c r="K183" s="23" t="s">
        <v>485</v>
      </c>
      <c r="L183" s="4" t="s">
        <v>484</v>
      </c>
    </row>
    <row r="184" spans="1:12" ht="20.25" customHeight="1" x14ac:dyDescent="0.3">
      <c r="A184" s="193"/>
      <c r="B184" s="193"/>
      <c r="C184" s="216"/>
      <c r="D184" s="237"/>
      <c r="E184" s="240"/>
      <c r="F184" s="230"/>
      <c r="G184" s="187"/>
      <c r="H184" s="7" t="s">
        <v>361</v>
      </c>
      <c r="I184" s="23">
        <v>0</v>
      </c>
      <c r="J184" s="88" t="b">
        <v>0</v>
      </c>
      <c r="K184" s="23"/>
      <c r="L184" s="22"/>
    </row>
    <row r="185" spans="1:12" ht="123" customHeight="1" x14ac:dyDescent="0.3">
      <c r="A185" s="193"/>
      <c r="B185" s="193"/>
      <c r="C185" s="216"/>
      <c r="D185" s="237"/>
      <c r="E185" s="240"/>
      <c r="F185" s="230"/>
      <c r="G185" s="187"/>
      <c r="H185" s="7" t="s">
        <v>362</v>
      </c>
      <c r="I185" s="23">
        <v>2</v>
      </c>
      <c r="J185" s="88" t="b">
        <v>0</v>
      </c>
      <c r="K185" s="23"/>
      <c r="L185" s="16"/>
    </row>
    <row r="186" spans="1:12" ht="12.75" customHeight="1" x14ac:dyDescent="0.3">
      <c r="A186" s="207" t="s">
        <v>273</v>
      </c>
      <c r="B186" s="207" t="s">
        <v>317</v>
      </c>
      <c r="C186" s="232" t="s">
        <v>363</v>
      </c>
      <c r="D186" s="224" t="s">
        <v>364</v>
      </c>
      <c r="E186" s="211" t="s">
        <v>365</v>
      </c>
      <c r="F186" s="228" t="s">
        <v>174</v>
      </c>
      <c r="G186" s="186"/>
      <c r="H186" s="100" t="s">
        <v>415</v>
      </c>
      <c r="I186" s="5">
        <v>3</v>
      </c>
      <c r="J186" s="81" t="b">
        <v>1</v>
      </c>
      <c r="K186" s="17" t="s">
        <v>524</v>
      </c>
      <c r="L186" s="17"/>
    </row>
    <row r="187" spans="1:12" ht="28.5" customHeight="1" x14ac:dyDescent="0.3">
      <c r="A187" s="208"/>
      <c r="B187" s="208"/>
      <c r="C187" s="233"/>
      <c r="D187" s="225"/>
      <c r="E187" s="212"/>
      <c r="F187" s="229"/>
      <c r="G187" s="187"/>
      <c r="H187" s="108" t="s">
        <v>414</v>
      </c>
      <c r="I187" s="42">
        <v>2</v>
      </c>
      <c r="J187" s="90" t="b">
        <v>0</v>
      </c>
      <c r="K187" s="43"/>
      <c r="L187" s="43"/>
    </row>
    <row r="188" spans="1:12" ht="34.5" customHeight="1" x14ac:dyDescent="0.3">
      <c r="A188" s="208"/>
      <c r="B188" s="208"/>
      <c r="C188" s="233"/>
      <c r="D188" s="225"/>
      <c r="E188" s="212"/>
      <c r="F188" s="229"/>
      <c r="G188" s="187"/>
      <c r="H188" s="108" t="s">
        <v>413</v>
      </c>
      <c r="I188" s="42">
        <v>1</v>
      </c>
      <c r="J188" s="90" t="b">
        <v>0</v>
      </c>
      <c r="K188" s="43"/>
      <c r="L188" s="41"/>
    </row>
    <row r="189" spans="1:12" x14ac:dyDescent="0.3">
      <c r="A189" s="209"/>
      <c r="B189" s="209"/>
      <c r="C189" s="234"/>
      <c r="D189" s="226"/>
      <c r="E189" s="213"/>
      <c r="F189" s="230"/>
      <c r="G189" s="187"/>
      <c r="H189" s="7" t="s">
        <v>191</v>
      </c>
      <c r="I189" s="8">
        <v>0</v>
      </c>
      <c r="J189" s="78" t="b">
        <v>0</v>
      </c>
      <c r="K189" s="15"/>
      <c r="L189" s="7"/>
    </row>
    <row r="190" spans="1:12" ht="38.1" customHeight="1" x14ac:dyDescent="0.3">
      <c r="A190" s="210"/>
      <c r="B190" s="210"/>
      <c r="C190" s="235"/>
      <c r="D190" s="227"/>
      <c r="E190" s="214"/>
      <c r="F190" s="231"/>
      <c r="G190" s="188"/>
      <c r="H190" s="104" t="s">
        <v>408</v>
      </c>
      <c r="I190" s="11" t="s">
        <v>103</v>
      </c>
      <c r="J190" s="77" t="b">
        <v>0</v>
      </c>
      <c r="K190" s="18"/>
      <c r="L190" s="10"/>
    </row>
    <row r="191" spans="1:12" ht="57.6" hidden="1" customHeight="1" x14ac:dyDescent="0.3">
      <c r="A191" s="33" t="s">
        <v>273</v>
      </c>
      <c r="B191" s="33" t="s">
        <v>317</v>
      </c>
      <c r="C191" s="106" t="s">
        <v>366</v>
      </c>
      <c r="D191" s="107" t="s">
        <v>370</v>
      </c>
      <c r="E191" s="24" t="s">
        <v>406</v>
      </c>
      <c r="F191" s="44" t="s">
        <v>239</v>
      </c>
      <c r="G191" s="33"/>
      <c r="H191" s="48" t="s">
        <v>387</v>
      </c>
      <c r="I191" s="48" t="s">
        <v>103</v>
      </c>
      <c r="J191" s="109"/>
      <c r="K191" s="33"/>
      <c r="L191" s="24"/>
    </row>
    <row r="192" spans="1:12" x14ac:dyDescent="0.3">
      <c r="A192" s="207" t="s">
        <v>273</v>
      </c>
      <c r="B192" s="207" t="s">
        <v>317</v>
      </c>
      <c r="C192" s="232" t="s">
        <v>369</v>
      </c>
      <c r="D192" s="224" t="s">
        <v>367</v>
      </c>
      <c r="E192" s="211" t="s">
        <v>368</v>
      </c>
      <c r="F192" s="228" t="s">
        <v>174</v>
      </c>
      <c r="G192" s="186"/>
      <c r="H192" s="100" t="s">
        <v>412</v>
      </c>
      <c r="I192" s="5">
        <v>3</v>
      </c>
      <c r="J192" s="81" t="b">
        <v>0</v>
      </c>
      <c r="K192" s="17"/>
      <c r="L192" s="4"/>
    </row>
    <row r="193" spans="1:12" ht="26.4" x14ac:dyDescent="0.3">
      <c r="A193" s="208"/>
      <c r="B193" s="208"/>
      <c r="C193" s="233"/>
      <c r="D193" s="225"/>
      <c r="E193" s="212"/>
      <c r="F193" s="229"/>
      <c r="G193" s="187"/>
      <c r="H193" s="108" t="s">
        <v>411</v>
      </c>
      <c r="I193" s="42">
        <v>2</v>
      </c>
      <c r="J193" s="90" t="b">
        <v>0</v>
      </c>
      <c r="K193" s="43"/>
      <c r="L193" s="41"/>
    </row>
    <row r="194" spans="1:12" ht="39.6" x14ac:dyDescent="0.3">
      <c r="A194" s="208"/>
      <c r="B194" s="208"/>
      <c r="C194" s="233"/>
      <c r="D194" s="225"/>
      <c r="E194" s="212"/>
      <c r="F194" s="229"/>
      <c r="G194" s="187"/>
      <c r="H194" s="108" t="s">
        <v>410</v>
      </c>
      <c r="I194" s="42">
        <v>1</v>
      </c>
      <c r="J194" s="90" t="b">
        <v>0</v>
      </c>
      <c r="K194" s="43"/>
      <c r="L194" s="41"/>
    </row>
    <row r="195" spans="1:12" ht="184.8" x14ac:dyDescent="0.3">
      <c r="A195" s="209"/>
      <c r="B195" s="209"/>
      <c r="C195" s="234"/>
      <c r="D195" s="226"/>
      <c r="E195" s="213"/>
      <c r="F195" s="230"/>
      <c r="G195" s="187"/>
      <c r="H195" s="7" t="s">
        <v>191</v>
      </c>
      <c r="I195" s="8">
        <v>0</v>
      </c>
      <c r="J195" s="78" t="b">
        <v>1</v>
      </c>
      <c r="K195" s="15" t="s">
        <v>525</v>
      </c>
      <c r="L195" s="7" t="s">
        <v>547</v>
      </c>
    </row>
    <row r="196" spans="1:12" ht="23.1" customHeight="1" x14ac:dyDescent="0.3">
      <c r="A196" s="210"/>
      <c r="B196" s="210"/>
      <c r="C196" s="235"/>
      <c r="D196" s="227"/>
      <c r="E196" s="214"/>
      <c r="F196" s="231"/>
      <c r="G196" s="188"/>
      <c r="H196" s="104" t="s">
        <v>407</v>
      </c>
      <c r="I196" s="11" t="s">
        <v>103</v>
      </c>
      <c r="J196" s="77" t="b">
        <v>0</v>
      </c>
      <c r="K196" s="18"/>
      <c r="L196" s="10"/>
    </row>
    <row r="197" spans="1:12" ht="51" customHeight="1" x14ac:dyDescent="0.3">
      <c r="A197" s="25" t="s">
        <v>273</v>
      </c>
      <c r="B197" s="25" t="s">
        <v>317</v>
      </c>
      <c r="C197" s="47" t="s">
        <v>404</v>
      </c>
      <c r="D197" s="69" t="s">
        <v>405</v>
      </c>
      <c r="E197" s="26" t="s">
        <v>409</v>
      </c>
      <c r="F197" s="55" t="s">
        <v>239</v>
      </c>
      <c r="G197" s="26"/>
      <c r="H197" s="48" t="s">
        <v>387</v>
      </c>
      <c r="I197" s="48" t="s">
        <v>103</v>
      </c>
      <c r="J197" s="91" t="s">
        <v>547</v>
      </c>
      <c r="K197" s="15" t="s">
        <v>525</v>
      </c>
      <c r="L197" s="26"/>
    </row>
    <row r="198" spans="1:12" ht="66" x14ac:dyDescent="0.3">
      <c r="A198" s="25" t="s">
        <v>55</v>
      </c>
      <c r="B198" s="25" t="s">
        <v>55</v>
      </c>
      <c r="C198" s="47">
        <v>20</v>
      </c>
      <c r="D198" s="69" t="s">
        <v>371</v>
      </c>
      <c r="E198" s="26" t="s">
        <v>372</v>
      </c>
      <c r="F198" s="55" t="s">
        <v>239</v>
      </c>
      <c r="G198" s="26"/>
      <c r="H198" s="48" t="s">
        <v>395</v>
      </c>
      <c r="I198" s="48" t="s">
        <v>103</v>
      </c>
      <c r="J198" s="91" t="s">
        <v>548</v>
      </c>
      <c r="K198" s="25"/>
      <c r="L198" s="26"/>
    </row>
  </sheetData>
  <autoFilter ref="A1:L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conditionalFormatting sqref="A2:L9">
    <cfRule type="expression" dxfId="317" priority="379">
      <formula>OR($J$2=TRUE,$J$3=TRUE,$J$4=TRUE,$J$5=TRUE,$J$6=TRUE,$J$7=TRUE,$J$8=TRUE,$J$9=TRUE)</formula>
    </cfRule>
  </conditionalFormatting>
  <conditionalFormatting sqref="A14:L14 A13:K13 A10:K10 A11:L12">
    <cfRule type="expression" dxfId="316" priority="380">
      <formula>OR($J$10=TRUE,$J$11=TRUE,$J$12=TRUE,$J$13=TRUE,$J$14=TRUE)</formula>
    </cfRule>
  </conditionalFormatting>
  <conditionalFormatting sqref="A19:L19 A18:K18 A15:L15 A16:J16 A17:L17">
    <cfRule type="expression" dxfId="315" priority="378">
      <formula>OR($J$15=TRUE,$J$16=TRUE,$J$17=TRUE,$J$18=TRUE,$J$19=TRUE)</formula>
    </cfRule>
  </conditionalFormatting>
  <conditionalFormatting sqref="A24:L24 A23:K23 A20:J20 A21:L22">
    <cfRule type="expression" dxfId="314" priority="298">
      <formula>OR($J$10=TRUE,$J$14=TRUE)</formula>
    </cfRule>
    <cfRule type="expression" dxfId="313" priority="377">
      <formula>OR($J$20=TRUE,$J$21=TRUE,$J$22=TRUE,$J$23=TRUE,$J$24=TRUE)</formula>
    </cfRule>
  </conditionalFormatting>
  <conditionalFormatting sqref="A29:L29 A25:L25 A26:J26 A27:K28 L17">
    <cfRule type="expression" dxfId="312" priority="297">
      <formula>OR($J$15=TRUE,$J$19=TRUE)</formula>
    </cfRule>
    <cfRule type="expression" dxfId="311" priority="376">
      <formula>OR($J$25=TRUE,$J$26=TRUE,$J$27=TRUE,$J$28=TRUE,$J$29=TRUE)</formula>
    </cfRule>
  </conditionalFormatting>
  <conditionalFormatting sqref="A33:K33 A30:L30 A31:J31 L31 A32:L32">
    <cfRule type="expression" dxfId="310" priority="375">
      <formula>OR($J$30=TRUE,$J$31=TRUE,$J$32=TRUE,$J$33=TRUE)</formula>
    </cfRule>
  </conditionalFormatting>
  <conditionalFormatting sqref="A34:L37">
    <cfRule type="expression" dxfId="309" priority="296">
      <formula>$J$33=TRUE</formula>
    </cfRule>
    <cfRule type="expression" dxfId="308" priority="374">
      <formula>OR($J$34=TRUE,$J$35=TRUE,$J$36=TRUE,$J$37=TRUE)</formula>
    </cfRule>
  </conditionalFormatting>
  <conditionalFormatting sqref="A39:L42 A38:J38">
    <cfRule type="expression" dxfId="307" priority="373">
      <formula>OR($J$38=TRUE,$J$39=TRUE,$J$40=TRUE,$J$41=TRUE,$J$42=TRUE)</formula>
    </cfRule>
  </conditionalFormatting>
  <conditionalFormatting sqref="A43:L43 A44:J44 A45:L46">
    <cfRule type="expression" dxfId="306" priority="372">
      <formula>OR($J$43=TRUE,$J$44=TRUE,$J$45=TRUE,$J$46=TRUE)</formula>
    </cfRule>
  </conditionalFormatting>
  <conditionalFormatting sqref="A47:J47 A48:L50 A51:K51">
    <cfRule type="expression" dxfId="305" priority="371">
      <formula>$J$47&lt;&gt;""</formula>
    </cfRule>
  </conditionalFormatting>
  <conditionalFormatting sqref="A53:L54 A52:J52">
    <cfRule type="expression" dxfId="304" priority="370">
      <formula>OR($J$52=TRUE,$J$53=TRUE,$J$54=TRUE)</formula>
    </cfRule>
  </conditionalFormatting>
  <conditionalFormatting sqref="A55:L56 A57:J57 L57 A58:K58 A59:L59">
    <cfRule type="expression" dxfId="303" priority="369">
      <formula>OR($J$55=TRUE,$J$56=TRUE,$J$57=TRUE,$J$58=TRUE,$J$59=TRUE)</formula>
    </cfRule>
  </conditionalFormatting>
  <conditionalFormatting sqref="A60:L62 A63:K63">
    <cfRule type="expression" dxfId="302" priority="294">
      <formula>OR($J$55=TRUE,$J$56=TRUE)</formula>
    </cfRule>
    <cfRule type="expression" dxfId="301" priority="368">
      <formula>OR($J$60=TRUE,$J$61=TRUE,$J$62=TRUE,$J$63=TRUE)</formula>
    </cfRule>
  </conditionalFormatting>
  <conditionalFormatting sqref="A64:L64 A66:L66 A65:J65 L65">
    <cfRule type="expression" dxfId="300" priority="367">
      <formula>OR($J$64=TRUE,$J$65=TRUE,$J$66=TRUE)</formula>
    </cfRule>
  </conditionalFormatting>
  <conditionalFormatting sqref="A67:L68 A69:J69">
    <cfRule type="expression" dxfId="299" priority="366">
      <formula>OR($J$67=TRUE,$J$68=TRUE,$J$69=TRUE)</formula>
    </cfRule>
  </conditionalFormatting>
  <conditionalFormatting sqref="A71:L71 A70:K70">
    <cfRule type="expression" dxfId="298" priority="365">
      <formula>OR($J$70=TRUE,$J$71=TRUE)</formula>
    </cfRule>
  </conditionalFormatting>
  <conditionalFormatting sqref="A72:L75">
    <cfRule type="expression" dxfId="297" priority="364">
      <formula>OR($J$72=TRUE,$J$73=TRUE,$J$74=TRUE,$J$75=TRUE)</formula>
    </cfRule>
  </conditionalFormatting>
  <conditionalFormatting sqref="A76:L79">
    <cfRule type="expression" dxfId="296" priority="363">
      <formula>OR($J$76=TRUE,$J$77=TRUE,$J$78=TRUE,$J$79=TRUE)</formula>
    </cfRule>
  </conditionalFormatting>
  <conditionalFormatting sqref="A80:L82 A83:J83">
    <cfRule type="expression" dxfId="295" priority="362">
      <formula>OR($J$80=TRUE,$J$81=TRUE,$J$82=TRUE,$J$83=TRUE)</formula>
    </cfRule>
  </conditionalFormatting>
  <conditionalFormatting sqref="A85:L85 A84:J84 L84">
    <cfRule type="expression" dxfId="294" priority="361">
      <formula>OR($J$84=TRUE,$J$85=TRUE)</formula>
    </cfRule>
  </conditionalFormatting>
  <conditionalFormatting sqref="A86:L90">
    <cfRule type="expression" dxfId="293" priority="360">
      <formula>OR($J$86=TRUE,$J$87=TRUE,$J$88=TRUE,$J$89=TRUE,$J$90=TRUE)</formula>
    </cfRule>
  </conditionalFormatting>
  <conditionalFormatting sqref="A91:L91">
    <cfRule type="expression" dxfId="292" priority="291">
      <formula>OR($J$86=TRUE,$J$90=TRUE)</formula>
    </cfRule>
    <cfRule type="expression" dxfId="291" priority="359">
      <formula>$J$91&lt;&gt;""</formula>
    </cfRule>
  </conditionalFormatting>
  <conditionalFormatting sqref="A92:L92 A94:L95 A93:J93">
    <cfRule type="expression" dxfId="290" priority="358">
      <formula>OR($J$92=TRUE,$J$93=TRUE,$J$94=TRUE,$J$95=TRUE)</formula>
    </cfRule>
  </conditionalFormatting>
  <conditionalFormatting sqref="A96:L99">
    <cfRule type="expression" dxfId="289" priority="357">
      <formula>OR($J$96=TRUE,$J$97=TRUE,$J$98=TRUE,$J$99=TRUE)</formula>
    </cfRule>
  </conditionalFormatting>
  <conditionalFormatting sqref="A100:L103">
    <cfRule type="expression" dxfId="288" priority="356">
      <formula>OR($J$100=TRUE,$J$101=TRUE,$J$102=TRUE,$J$103=TRUE)</formula>
    </cfRule>
  </conditionalFormatting>
  <conditionalFormatting sqref="A104:L104 A106:L106 A105:J105">
    <cfRule type="expression" dxfId="287" priority="355">
      <formula>OR($J$104=TRUE,$J$105=TRUE,$J$106=TRUE)</formula>
    </cfRule>
  </conditionalFormatting>
  <conditionalFormatting sqref="A108:L108 A110:L113 A109:J109 A107:J107">
    <cfRule type="expression" dxfId="286" priority="287">
      <formula>$J$113&lt;&gt;""</formula>
    </cfRule>
    <cfRule type="expression" dxfId="285" priority="290">
      <formula>OR($J$104=TRUE,$J$106=TRUE)</formula>
    </cfRule>
    <cfRule type="expression" dxfId="284" priority="354">
      <formula>OR($J$107=TRUE,$J$108=TRUE,$J$109=TRUE,$J$110=TRUE,$J$111=TRUE,$J$112=TRUE,$J$113=TRUE)</formula>
    </cfRule>
  </conditionalFormatting>
  <conditionalFormatting sqref="A114:L115 A116:J116 A117:L118">
    <cfRule type="expression" dxfId="283" priority="353">
      <formula>OR($J$114=TRUE,$J$115=TRUE,$J$116=TRUE,$J$117=TRUE,$J$118=TRUE)</formula>
    </cfRule>
  </conditionalFormatting>
  <conditionalFormatting sqref="A119:L123">
    <cfRule type="expression" dxfId="282" priority="352">
      <formula>OR($J$119=TRUE,$J$120=TRUE,$J$121=TRUE,$J$122=TRUE,$J$123=TRUE)</formula>
    </cfRule>
  </conditionalFormatting>
  <conditionalFormatting sqref="A124:L128">
    <cfRule type="expression" dxfId="281" priority="351">
      <formula>OR($J$124=TRUE,$J$125=TRUE,$J$126=TRUE,$J$127=TRUE,$J$128=TRUE)</formula>
    </cfRule>
  </conditionalFormatting>
  <conditionalFormatting sqref="A129:L133">
    <cfRule type="expression" dxfId="280" priority="350">
      <formula>OR($J$129=TRUE,$J$130=TRUE,$J$131=TRUE,$J$132=TRUE,$J$133=TRUE)</formula>
    </cfRule>
  </conditionalFormatting>
  <conditionalFormatting sqref="A134:L138">
    <cfRule type="expression" dxfId="279" priority="349">
      <formula>OR($J$134=TRUE,$J$135=TRUE,$J$136=TRUE,$J$137=TRUE,$J$138=TRUE)</formula>
    </cfRule>
  </conditionalFormatting>
  <conditionalFormatting sqref="A139:I139 L139">
    <cfRule type="expression" dxfId="278" priority="348">
      <formula>$J$139&lt;&gt;""</formula>
    </cfRule>
  </conditionalFormatting>
  <conditionalFormatting sqref="A140:L144">
    <cfRule type="expression" dxfId="277" priority="347">
      <formula>OR($J$140=TRUE,$J$141=TRUE,$J$142=TRUE,$J$143=TRUE,$J$144=TRUE)</formula>
    </cfRule>
  </conditionalFormatting>
  <conditionalFormatting sqref="A145:L149">
    <cfRule type="expression" dxfId="276" priority="346">
      <formula>OR($J$145=TRUE,$J$146=TRUE,$J$147=TRUE,$J$148=TRUE,$J$149=TRUE)</formula>
    </cfRule>
  </conditionalFormatting>
  <conditionalFormatting sqref="A152:L154 A151:J151 L151 A150:L150">
    <cfRule type="expression" dxfId="275" priority="345">
      <formula>OR($J$150=TRUE,$J$151=TRUE,$J$152=TRUE,$J$153=TRUE,$J$154=TRUE)</formula>
    </cfRule>
  </conditionalFormatting>
  <conditionalFormatting sqref="A155:L155">
    <cfRule type="expression" dxfId="274" priority="344">
      <formula>$J$155&lt;&gt;""</formula>
    </cfRule>
  </conditionalFormatting>
  <conditionalFormatting sqref="A156:L160">
    <cfRule type="expression" dxfId="273" priority="343">
      <formula>OR($J$156=TRUE,$J$157=TRUE,$J$158=TRUE,$J$159=TRUE,$J$160=TRUE)</formula>
    </cfRule>
  </conditionalFormatting>
  <conditionalFormatting sqref="A161:L161">
    <cfRule type="expression" dxfId="272" priority="106">
      <formula>OR($J$157=TRUE,$J$158=TRUE,$J$159=TRUE)</formula>
    </cfRule>
    <cfRule type="expression" dxfId="271" priority="342">
      <formula>$J$161&lt;&gt;""</formula>
    </cfRule>
  </conditionalFormatting>
  <conditionalFormatting sqref="A162:L162">
    <cfRule type="expression" dxfId="270" priority="341">
      <formula>$J$162&lt;&gt;""</formula>
    </cfRule>
  </conditionalFormatting>
  <conditionalFormatting sqref="A163:L163">
    <cfRule type="expression" dxfId="269" priority="104">
      <formula>$J$156=TRUE</formula>
    </cfRule>
    <cfRule type="expression" dxfId="268" priority="340">
      <formula>$J$163&lt;&gt;""</formula>
    </cfRule>
  </conditionalFormatting>
  <conditionalFormatting sqref="A164:L168">
    <cfRule type="expression" dxfId="267" priority="339">
      <formula>OR($J$164=TRUE,$J$165=TRUE,$J$166=TRUE,$J$167=TRUE,$J$168=TRUE)</formula>
    </cfRule>
  </conditionalFormatting>
  <conditionalFormatting sqref="A169:L169">
    <cfRule type="expression" dxfId="266" priority="103">
      <formula>OR($J$165=TRUE,$J$166=TRUE,$J$167=TRUE)</formula>
    </cfRule>
    <cfRule type="expression" dxfId="265" priority="338">
      <formula>$J$169&lt;&gt;""</formula>
    </cfRule>
  </conditionalFormatting>
  <conditionalFormatting sqref="A170:L170">
    <cfRule type="expression" dxfId="264" priority="337">
      <formula>$J$170&lt;&gt;""</formula>
    </cfRule>
  </conditionalFormatting>
  <conditionalFormatting sqref="A171:L171">
    <cfRule type="expression" dxfId="263" priority="102">
      <formula>$J$164=TRUE</formula>
    </cfRule>
    <cfRule type="expression" dxfId="262" priority="336">
      <formula>$J$171&lt;&gt;""</formula>
    </cfRule>
  </conditionalFormatting>
  <conditionalFormatting sqref="A172:J172 A173:L175">
    <cfRule type="expression" dxfId="261" priority="335">
      <formula>OR($J$172=TRUE,$J$173=TRUE,$J$174=TRUE,$J$175=TRUE)</formula>
    </cfRule>
  </conditionalFormatting>
  <conditionalFormatting sqref="A176:L179">
    <cfRule type="expression" dxfId="260" priority="334">
      <formula>OR($J$176=TRUE,$J$177=TRUE,$J$178=TRUE,$J$179=TRUE)</formula>
    </cfRule>
  </conditionalFormatting>
  <conditionalFormatting sqref="A180:L182">
    <cfRule type="expression" dxfId="259" priority="333">
      <formula>OR($J$180=TRUE,$J$181=TRUE,$J$182=TRUE)</formula>
    </cfRule>
  </conditionalFormatting>
  <conditionalFormatting sqref="A184:L185 A183:J183 L183">
    <cfRule type="expression" dxfId="258" priority="289">
      <formula>OR($J$180=TRUE,$J$182=TRUE)</formula>
    </cfRule>
    <cfRule type="expression" dxfId="257" priority="332">
      <formula>OR($J$183=TRUE,$J$184=TRUE,$J$185=TRUE)</formula>
    </cfRule>
  </conditionalFormatting>
  <conditionalFormatting sqref="K2">
    <cfRule type="expression" dxfId="256" priority="327">
      <formula>AND($J$2=TRUE,$K$2="")</formula>
    </cfRule>
  </conditionalFormatting>
  <conditionalFormatting sqref="K3">
    <cfRule type="expression" dxfId="255" priority="326">
      <formula>AND($J$3=TRUE,$K$3="")</formula>
    </cfRule>
  </conditionalFormatting>
  <conditionalFormatting sqref="K4">
    <cfRule type="expression" dxfId="254" priority="325">
      <formula>AND($J$4=TRUE,$K$4="")</formula>
    </cfRule>
  </conditionalFormatting>
  <conditionalFormatting sqref="K5">
    <cfRule type="expression" dxfId="253" priority="324">
      <formula>AND($J$5=TRUE,$K$5="")</formula>
    </cfRule>
  </conditionalFormatting>
  <conditionalFormatting sqref="K6">
    <cfRule type="expression" dxfId="252" priority="323">
      <formula>AND($J$6=TRUE,$K$6="")</formula>
    </cfRule>
  </conditionalFormatting>
  <conditionalFormatting sqref="K7">
    <cfRule type="expression" dxfId="251" priority="322">
      <formula>AND($J$7=TRUE,$K$7="")</formula>
    </cfRule>
  </conditionalFormatting>
  <conditionalFormatting sqref="K8">
    <cfRule type="expression" dxfId="250" priority="321">
      <formula>AND($J$8=TRUE,$K$8="")</formula>
    </cfRule>
  </conditionalFormatting>
  <conditionalFormatting sqref="K9">
    <cfRule type="expression" dxfId="249" priority="320">
      <formula>AND($J$9=TRUE,$K$9="")</formula>
    </cfRule>
  </conditionalFormatting>
  <conditionalFormatting sqref="K10">
    <cfRule type="expression" dxfId="248" priority="319">
      <formula>AND($J$10=TRUE,$K$10="")</formula>
    </cfRule>
  </conditionalFormatting>
  <conditionalFormatting sqref="K11">
    <cfRule type="expression" dxfId="247" priority="318">
      <formula>AND($J$11=TRUE,$K$11="")</formula>
    </cfRule>
  </conditionalFormatting>
  <conditionalFormatting sqref="K12">
    <cfRule type="expression" dxfId="246" priority="317">
      <formula>AND($J$12=TRUE,$K$12="")</formula>
    </cfRule>
  </conditionalFormatting>
  <conditionalFormatting sqref="K13">
    <cfRule type="expression" dxfId="245" priority="316">
      <formula>AND($J$13=TRUE,$K$13="")</formula>
    </cfRule>
  </conditionalFormatting>
  <conditionalFormatting sqref="K14">
    <cfRule type="expression" dxfId="244" priority="315">
      <formula>AND($J$14=TRUE,$K$14="")</formula>
    </cfRule>
  </conditionalFormatting>
  <conditionalFormatting sqref="K15">
    <cfRule type="expression" dxfId="243" priority="314">
      <formula>AND($J$15=TRUE,$K$15="")</formula>
    </cfRule>
  </conditionalFormatting>
  <conditionalFormatting sqref="K17">
    <cfRule type="expression" dxfId="242" priority="312">
      <formula>AND($J$17=TRUE,$K$17="")</formula>
    </cfRule>
  </conditionalFormatting>
  <conditionalFormatting sqref="K18">
    <cfRule type="expression" dxfId="241" priority="311">
      <formula>AND($J$18=TRUE,$K$18="")</formula>
    </cfRule>
  </conditionalFormatting>
  <conditionalFormatting sqref="K19">
    <cfRule type="expression" dxfId="240" priority="310">
      <formula>AND($J$19=TRUE,$K$19="")</formula>
    </cfRule>
  </conditionalFormatting>
  <conditionalFormatting sqref="K21">
    <cfRule type="expression" dxfId="239" priority="308">
      <formula>AND($J$21=TRUE,$K$21="")</formula>
    </cfRule>
  </conditionalFormatting>
  <conditionalFormatting sqref="K22">
    <cfRule type="expression" dxfId="238" priority="307">
      <formula>AND($J$22=TRUE,$K$22="")</formula>
    </cfRule>
  </conditionalFormatting>
  <conditionalFormatting sqref="K23">
    <cfRule type="expression" dxfId="237" priority="306">
      <formula>AND($J$23=TRUE,$K$23="")</formula>
    </cfRule>
  </conditionalFormatting>
  <conditionalFormatting sqref="K24">
    <cfRule type="expression" dxfId="236" priority="305">
      <formula>AND($J$24=TRUE,$K$24="")</formula>
    </cfRule>
  </conditionalFormatting>
  <conditionalFormatting sqref="K25">
    <cfRule type="expression" dxfId="235" priority="304">
      <formula>AND($J$25=TRUE,$K$25="")</formula>
    </cfRule>
  </conditionalFormatting>
  <conditionalFormatting sqref="K27">
    <cfRule type="expression" dxfId="234" priority="302">
      <formula>AND($J$27=TRUE,$K$27="")</formula>
    </cfRule>
  </conditionalFormatting>
  <conditionalFormatting sqref="K28">
    <cfRule type="expression" dxfId="233" priority="301">
      <formula>AND($J$28=TRUE,$K$28="")</formula>
    </cfRule>
  </conditionalFormatting>
  <conditionalFormatting sqref="K29">
    <cfRule type="expression" dxfId="232" priority="300">
      <formula>AND($J$29=TRUE,$K$29="")</formula>
    </cfRule>
  </conditionalFormatting>
  <conditionalFormatting sqref="A34:L37 A33:K33 A52:J52 A64:L64 A63:K63 A71:L82 A70:K70 A30:L30 A31:J31 L31 A32:L32 A69:J69 A66:L68 A65:J65 L65 A53:L56 A57:J57 L57 A58:K58 A59:L62 A83:J84 L84 A139:I139 L139 A85:L91 A152:L155 A151:J151 L151 A140:L150 A114:L115 A116:J116 A117:L138">
    <cfRule type="expression" dxfId="231" priority="299">
      <formula>OR($J$2=TRUE,$J$9=TRUE)</formula>
    </cfRule>
  </conditionalFormatting>
  <conditionalFormatting sqref="A43:L43 A44:J44 A45:L46 A47:J47 A48:L50 A51:K51">
    <cfRule type="expression" dxfId="230" priority="295">
      <formula>$J$38=TRUE</formula>
    </cfRule>
  </conditionalFormatting>
  <conditionalFormatting sqref="A72:L82 A83:J83">
    <cfRule type="expression" dxfId="229" priority="293">
      <formula>$J$71=TRUE</formula>
    </cfRule>
  </conditionalFormatting>
  <conditionalFormatting sqref="A76:L82 A83:J83">
    <cfRule type="expression" dxfId="228" priority="292">
      <formula>$J$72=TRUE</formula>
    </cfRule>
  </conditionalFormatting>
  <conditionalFormatting sqref="K30">
    <cfRule type="expression" dxfId="227" priority="286">
      <formula>AND($J$30=TRUE,$K$30="")</formula>
    </cfRule>
  </conditionalFormatting>
  <conditionalFormatting sqref="K32">
    <cfRule type="expression" dxfId="226" priority="285">
      <formula>AND($J$31=TRUE,$K$32="")</formula>
    </cfRule>
  </conditionalFormatting>
  <conditionalFormatting sqref="K33">
    <cfRule type="expression" dxfId="225" priority="283">
      <formula>AND($J$33=TRUE,$K$33="")</formula>
    </cfRule>
  </conditionalFormatting>
  <conditionalFormatting sqref="K34">
    <cfRule type="expression" dxfId="224" priority="282">
      <formula>AND($J$34=TRUE,$K$34="")</formula>
    </cfRule>
  </conditionalFormatting>
  <conditionalFormatting sqref="K35">
    <cfRule type="expression" dxfId="223" priority="281">
      <formula>AND($J$35=TRUE,$K$35="")</formula>
    </cfRule>
  </conditionalFormatting>
  <conditionalFormatting sqref="K36">
    <cfRule type="expression" dxfId="222" priority="280">
      <formula>AND($J$36=TRUE,$K$36="")</formula>
    </cfRule>
  </conditionalFormatting>
  <conditionalFormatting sqref="K37">
    <cfRule type="expression" dxfId="221" priority="279">
      <formula>AND($J$37=TRUE,$K$37="")</formula>
    </cfRule>
  </conditionalFormatting>
  <conditionalFormatting sqref="K39">
    <cfRule type="expression" dxfId="220" priority="277">
      <formula>AND($J$39=TRUE,$K$39="")</formula>
    </cfRule>
  </conditionalFormatting>
  <conditionalFormatting sqref="K40">
    <cfRule type="expression" dxfId="219" priority="276">
      <formula>AND($J$40=TRUE,$K$40="")</formula>
    </cfRule>
  </conditionalFormatting>
  <conditionalFormatting sqref="K41">
    <cfRule type="expression" dxfId="218" priority="275">
      <formula>AND($J$41=TRUE,$K$41="")</formula>
    </cfRule>
  </conditionalFormatting>
  <conditionalFormatting sqref="K42">
    <cfRule type="expression" dxfId="217" priority="274">
      <formula>AND($J$42=TRUE,$K$42="")</formula>
    </cfRule>
  </conditionalFormatting>
  <conditionalFormatting sqref="K43">
    <cfRule type="expression" dxfId="216" priority="273">
      <formula>AND($J$43=TRUE,$K$43="")</formula>
    </cfRule>
  </conditionalFormatting>
  <conditionalFormatting sqref="K45">
    <cfRule type="expression" dxfId="215" priority="272">
      <formula>AND($J$44=TRUE,$K$45="")</formula>
    </cfRule>
  </conditionalFormatting>
  <conditionalFormatting sqref="K46">
    <cfRule type="expression" dxfId="214" priority="270">
      <formula>AND($J$46=TRUE,$K$46="")</formula>
    </cfRule>
  </conditionalFormatting>
  <conditionalFormatting sqref="K53">
    <cfRule type="expression" dxfId="213" priority="268">
      <formula>AND($J$53=TRUE,$K$53="")</formula>
    </cfRule>
  </conditionalFormatting>
  <conditionalFormatting sqref="K54">
    <cfRule type="expression" dxfId="212" priority="267">
      <formula>AND($J$54=TRUE,$K$54="")</formula>
    </cfRule>
  </conditionalFormatting>
  <conditionalFormatting sqref="K55">
    <cfRule type="expression" dxfId="211" priority="266">
      <formula>AND($J$55=TRUE,$K$55="")</formula>
    </cfRule>
  </conditionalFormatting>
  <conditionalFormatting sqref="K56">
    <cfRule type="expression" dxfId="210" priority="265">
      <formula>AND($J$56=TRUE,$K$56="")</formula>
    </cfRule>
  </conditionalFormatting>
  <conditionalFormatting sqref="K59">
    <cfRule type="expression" dxfId="209" priority="264">
      <formula>AND($J$57=TRUE,$K$59="")</formula>
    </cfRule>
  </conditionalFormatting>
  <conditionalFormatting sqref="K58">
    <cfRule type="expression" dxfId="208" priority="263">
      <formula>AND($J$58=TRUE,$K$58="")</formula>
    </cfRule>
  </conditionalFormatting>
  <conditionalFormatting sqref="K60">
    <cfRule type="expression" dxfId="207" priority="261">
      <formula>AND($J$60=TRUE,$K$60="")</formula>
    </cfRule>
  </conditionalFormatting>
  <conditionalFormatting sqref="K61">
    <cfRule type="expression" dxfId="206" priority="260">
      <formula>AND($J$61=TRUE,$K$61="")</formula>
    </cfRule>
  </conditionalFormatting>
  <conditionalFormatting sqref="K62">
    <cfRule type="expression" dxfId="205" priority="259">
      <formula>AND($J$62=TRUE,$K$62="")</formula>
    </cfRule>
  </conditionalFormatting>
  <conditionalFormatting sqref="K63">
    <cfRule type="expression" dxfId="204" priority="258">
      <formula>AND($J$63=TRUE,$K$63="")</formula>
    </cfRule>
  </conditionalFormatting>
  <conditionalFormatting sqref="K64">
    <cfRule type="expression" dxfId="203" priority="257">
      <formula>AND($J$64=TRUE,$K$64="")</formula>
    </cfRule>
  </conditionalFormatting>
  <conditionalFormatting sqref="K66">
    <cfRule type="expression" dxfId="202" priority="255">
      <formula>AND($J$66=TRUE,$K$66="")</formula>
    </cfRule>
  </conditionalFormatting>
  <conditionalFormatting sqref="K67">
    <cfRule type="expression" dxfId="201" priority="254">
      <formula>AND($J$67=TRUE,$K$67="")</formula>
    </cfRule>
  </conditionalFormatting>
  <conditionalFormatting sqref="K68">
    <cfRule type="expression" dxfId="200" priority="253">
      <formula>AND($J$68=TRUE,$K$68="")</formula>
    </cfRule>
  </conditionalFormatting>
  <conditionalFormatting sqref="K70">
    <cfRule type="expression" dxfId="199" priority="251">
      <formula>AND($J$70=TRUE,$K$70="")</formula>
    </cfRule>
  </conditionalFormatting>
  <conditionalFormatting sqref="K71">
    <cfRule type="expression" dxfId="198" priority="250">
      <formula>AND($J$71=TRUE,$K$71="")</formula>
    </cfRule>
  </conditionalFormatting>
  <conditionalFormatting sqref="K72">
    <cfRule type="expression" dxfId="197" priority="249">
      <formula>AND($J$72=TRUE,$K$72="")</formula>
    </cfRule>
  </conditionalFormatting>
  <conditionalFormatting sqref="K73">
    <cfRule type="expression" dxfId="196" priority="248">
      <formula>AND($J$73=TRUE,$K$73="")</formula>
    </cfRule>
  </conditionalFormatting>
  <conditionalFormatting sqref="K74">
    <cfRule type="expression" dxfId="195" priority="247">
      <formula>AND($J$74=TRUE,$K$74="")</formula>
    </cfRule>
  </conditionalFormatting>
  <conditionalFormatting sqref="K75">
    <cfRule type="expression" dxfId="194" priority="246">
      <formula>AND($J$75=TRUE,$K$75="")</formula>
    </cfRule>
  </conditionalFormatting>
  <conditionalFormatting sqref="K76">
    <cfRule type="expression" dxfId="193" priority="245">
      <formula>AND($J$76=TRUE,$K$76="")</formula>
    </cfRule>
  </conditionalFormatting>
  <conditionalFormatting sqref="K77">
    <cfRule type="expression" dxfId="192" priority="244">
      <formula>AND($J$77=TRUE,$K$77="")</formula>
    </cfRule>
  </conditionalFormatting>
  <conditionalFormatting sqref="K78">
    <cfRule type="expression" dxfId="191" priority="243">
      <formula>AND($J$78=TRUE,$K$78="")</formula>
    </cfRule>
  </conditionalFormatting>
  <conditionalFormatting sqref="K79">
    <cfRule type="expression" dxfId="190" priority="242">
      <formula>AND($J$79=TRUE,$K$79="")</formula>
    </cfRule>
  </conditionalFormatting>
  <conditionalFormatting sqref="K80">
    <cfRule type="expression" dxfId="189" priority="241">
      <formula>AND($J$80=TRUE,$K$80="")</formula>
    </cfRule>
  </conditionalFormatting>
  <conditionalFormatting sqref="K81">
    <cfRule type="expression" dxfId="188" priority="240">
      <formula>AND($J$81=TRUE,$K$81="")</formula>
    </cfRule>
  </conditionalFormatting>
  <conditionalFormatting sqref="K82">
    <cfRule type="expression" dxfId="187" priority="239">
      <formula>AND($J$82=TRUE,$K$82="")</formula>
    </cfRule>
  </conditionalFormatting>
  <conditionalFormatting sqref="K85">
    <cfRule type="expression" dxfId="186" priority="236">
      <formula>AND($J$85=TRUE,$K$85="")</formula>
    </cfRule>
  </conditionalFormatting>
  <conditionalFormatting sqref="K86">
    <cfRule type="expression" dxfId="185" priority="235">
      <formula>AND($J$86=TRUE,$K$86="")</formula>
    </cfRule>
  </conditionalFormatting>
  <conditionalFormatting sqref="K87">
    <cfRule type="expression" dxfId="184" priority="234">
      <formula>AND($J$87=TRUE,$K$87="")</formula>
    </cfRule>
  </conditionalFormatting>
  <conditionalFormatting sqref="K88">
    <cfRule type="expression" dxfId="183" priority="233">
      <formula>AND($J$88=TRUE,$K$88="")</formula>
    </cfRule>
  </conditionalFormatting>
  <conditionalFormatting sqref="K89">
    <cfRule type="expression" dxfId="182" priority="232">
      <formula>AND($J$89=TRUE,$K$89="")</formula>
    </cfRule>
  </conditionalFormatting>
  <conditionalFormatting sqref="K90">
    <cfRule type="expression" dxfId="181" priority="231">
      <formula>AND($J$90=TRUE,$K$90="")</formula>
    </cfRule>
  </conditionalFormatting>
  <conditionalFormatting sqref="K92">
    <cfRule type="expression" dxfId="180" priority="227">
      <formula>AND($J$92=TRUE,$K$92="")</formula>
    </cfRule>
  </conditionalFormatting>
  <conditionalFormatting sqref="K94">
    <cfRule type="expression" dxfId="179" priority="225">
      <formula>AND($J$94=TRUE,$K$94="")</formula>
    </cfRule>
  </conditionalFormatting>
  <conditionalFormatting sqref="K95">
    <cfRule type="expression" dxfId="178" priority="224">
      <formula>AND($J$95=TRUE,$K$95="")</formula>
    </cfRule>
  </conditionalFormatting>
  <conditionalFormatting sqref="K96">
    <cfRule type="expression" dxfId="177" priority="223">
      <formula>AND($J$96=TRUE,$K$96="")</formula>
    </cfRule>
  </conditionalFormatting>
  <conditionalFormatting sqref="K97">
    <cfRule type="expression" dxfId="176" priority="222">
      <formula>AND($J$97=TRUE,$K$97="")</formula>
    </cfRule>
  </conditionalFormatting>
  <conditionalFormatting sqref="K98">
    <cfRule type="expression" dxfId="175" priority="221">
      <formula>AND($J$98=TRUE,$K$98="")</formula>
    </cfRule>
  </conditionalFormatting>
  <conditionalFormatting sqref="K99">
    <cfRule type="expression" dxfId="174" priority="220">
      <formula>AND($J$99=TRUE,$K$99="")</formula>
    </cfRule>
  </conditionalFormatting>
  <conditionalFormatting sqref="K100">
    <cfRule type="expression" dxfId="173" priority="219">
      <formula>AND($J$100=TRUE,$K$100="")</formula>
    </cfRule>
  </conditionalFormatting>
  <conditionalFormatting sqref="K101">
    <cfRule type="expression" dxfId="172" priority="218">
      <formula>AND($J$101=TRUE,$K$101="")</formula>
    </cfRule>
  </conditionalFormatting>
  <conditionalFormatting sqref="K102">
    <cfRule type="expression" dxfId="171" priority="217">
      <formula>AND($J$102=TRUE,$K$102="")</formula>
    </cfRule>
  </conditionalFormatting>
  <conditionalFormatting sqref="K103">
    <cfRule type="expression" dxfId="170" priority="216">
      <formula>AND($J$103=TRUE,$K$103="")</formula>
    </cfRule>
  </conditionalFormatting>
  <conditionalFormatting sqref="K104">
    <cfRule type="expression" dxfId="169" priority="215">
      <formula>AND($J$104=TRUE,$K$104="")</formula>
    </cfRule>
  </conditionalFormatting>
  <conditionalFormatting sqref="K106">
    <cfRule type="expression" dxfId="168" priority="213">
      <formula>AND($J$106=TRUE,$K$106="")</formula>
    </cfRule>
  </conditionalFormatting>
  <conditionalFormatting sqref="K108">
    <cfRule type="expression" dxfId="167" priority="211">
      <formula>AND($J$108=TRUE,$K$108="")</formula>
    </cfRule>
  </conditionalFormatting>
  <conditionalFormatting sqref="K110">
    <cfRule type="expression" dxfId="166" priority="209">
      <formula>AND($J$110=TRUE,$K$110="")</formula>
    </cfRule>
  </conditionalFormatting>
  <conditionalFormatting sqref="K111">
    <cfRule type="expression" dxfId="165" priority="208">
      <formula>AND($J$111=TRUE,$K$111="")</formula>
    </cfRule>
  </conditionalFormatting>
  <conditionalFormatting sqref="K112">
    <cfRule type="expression" dxfId="164" priority="207">
      <formula>AND($J$112=TRUE,$K$112="")</formula>
    </cfRule>
  </conditionalFormatting>
  <conditionalFormatting sqref="K114">
    <cfRule type="expression" dxfId="163" priority="206">
      <formula>AND($J$114=TRUE,$K$114="")</formula>
    </cfRule>
  </conditionalFormatting>
  <conditionalFormatting sqref="K115">
    <cfRule type="expression" dxfId="162" priority="205">
      <formula>AND($J$115=TRUE,$K$115="")</formula>
    </cfRule>
  </conditionalFormatting>
  <conditionalFormatting sqref="K117">
    <cfRule type="expression" dxfId="161" priority="204">
      <formula>AND($J$116=TRUE,$K$117="")</formula>
    </cfRule>
  </conditionalFormatting>
  <conditionalFormatting sqref="K118">
    <cfRule type="expression" dxfId="160" priority="202">
      <formula>AND($J$118=TRUE,$K$118="")</formula>
    </cfRule>
  </conditionalFormatting>
  <conditionalFormatting sqref="K119">
    <cfRule type="expression" dxfId="159" priority="201">
      <formula>AND($J$119=TRUE,$K$119="")</formula>
    </cfRule>
  </conditionalFormatting>
  <conditionalFormatting sqref="K120">
    <cfRule type="expression" dxfId="158" priority="199">
      <formula>AND($J$120=TRUE,$K$120="")</formula>
    </cfRule>
    <cfRule type="expression" dxfId="157" priority="200">
      <formula>AND($J$120=TRUE,$K$120="")</formula>
    </cfRule>
  </conditionalFormatting>
  <conditionalFormatting sqref="K121">
    <cfRule type="expression" dxfId="156" priority="198">
      <formula>AND($J$121=TRUE,$K$121="")</formula>
    </cfRule>
  </conditionalFormatting>
  <conditionalFormatting sqref="K122">
    <cfRule type="expression" dxfId="155" priority="197">
      <formula>AND($J$122=TRUE,$K$122="")</formula>
    </cfRule>
  </conditionalFormatting>
  <conditionalFormatting sqref="K123">
    <cfRule type="expression" dxfId="154" priority="196">
      <formula>AND($J$123=TRUE,$K$123="")</formula>
    </cfRule>
  </conditionalFormatting>
  <conditionalFormatting sqref="K124">
    <cfRule type="expression" dxfId="153" priority="195">
      <formula>AND($J$124=TRUE,$K$124="")</formula>
    </cfRule>
  </conditionalFormatting>
  <conditionalFormatting sqref="K125">
    <cfRule type="expression" dxfId="152" priority="194">
      <formula>AND($J$125=TRUE,$K$125="")</formula>
    </cfRule>
  </conditionalFormatting>
  <conditionalFormatting sqref="K126">
    <cfRule type="expression" dxfId="151" priority="193">
      <formula>AND($J$126=TRUE,$K$126="")</formula>
    </cfRule>
  </conditionalFormatting>
  <conditionalFormatting sqref="K127">
    <cfRule type="expression" dxfId="150" priority="192">
      <formula>AND($J$127=TRUE,$K$127="")</formula>
    </cfRule>
  </conditionalFormatting>
  <conditionalFormatting sqref="K128">
    <cfRule type="expression" dxfId="149" priority="191">
      <formula>AND($J$128=TRUE,$K$128="")</formula>
    </cfRule>
  </conditionalFormatting>
  <conditionalFormatting sqref="K129">
    <cfRule type="expression" dxfId="148" priority="190">
      <formula>AND($J$129=TRUE,$K$129="")</formula>
    </cfRule>
  </conditionalFormatting>
  <conditionalFormatting sqref="K130">
    <cfRule type="expression" dxfId="147" priority="189">
      <formula>AND($J$130=TRUE,$K$130="")</formula>
    </cfRule>
  </conditionalFormatting>
  <conditionalFormatting sqref="K131">
    <cfRule type="expression" dxfId="146" priority="188">
      <formula>AND($J$131=TRUE,$K$131="")</formula>
    </cfRule>
  </conditionalFormatting>
  <conditionalFormatting sqref="K132">
    <cfRule type="expression" dxfId="145" priority="187">
      <formula>AND($J$132=TRUE,$K$132="")</formula>
    </cfRule>
  </conditionalFormatting>
  <conditionalFormatting sqref="K133">
    <cfRule type="expression" dxfId="144" priority="186">
      <formula>AND($J$133=TRUE,$K$133="")</formula>
    </cfRule>
  </conditionalFormatting>
  <conditionalFormatting sqref="K134">
    <cfRule type="expression" dxfId="143" priority="185">
      <formula>AND($J$134=TRUE,$K$134="")</formula>
    </cfRule>
  </conditionalFormatting>
  <conditionalFormatting sqref="K135">
    <cfRule type="expression" dxfId="142" priority="184">
      <formula>AND($J$135=TRUE,$K$135="")</formula>
    </cfRule>
  </conditionalFormatting>
  <conditionalFormatting sqref="K136">
    <cfRule type="expression" dxfId="141" priority="182">
      <formula>AND($J$136=TRUE,$K$136="")</formula>
    </cfRule>
  </conditionalFormatting>
  <conditionalFormatting sqref="K137">
    <cfRule type="expression" dxfId="140" priority="181">
      <formula>AND($J$137=TRUE,$K$137="")</formula>
    </cfRule>
  </conditionalFormatting>
  <conditionalFormatting sqref="K138">
    <cfRule type="expression" dxfId="139" priority="180">
      <formula>AND($J$138=TRUE,$K$138="")</formula>
    </cfRule>
  </conditionalFormatting>
  <conditionalFormatting sqref="K140">
    <cfRule type="expression" dxfId="138" priority="179">
      <formula>AND($J$140=TRUE,$K$140="")</formula>
    </cfRule>
  </conditionalFormatting>
  <conditionalFormatting sqref="K141">
    <cfRule type="expression" dxfId="137" priority="178">
      <formula>AND($J$141=TRUE,$K$141="")</formula>
    </cfRule>
  </conditionalFormatting>
  <conditionalFormatting sqref="K142">
    <cfRule type="expression" dxfId="136" priority="177">
      <formula>AND($J$142=TRUE,$K$142="")</formula>
    </cfRule>
  </conditionalFormatting>
  <conditionalFormatting sqref="K143">
    <cfRule type="expression" dxfId="135" priority="176">
      <formula>AND($J$143=TRUE,$K$143="")</formula>
    </cfRule>
  </conditionalFormatting>
  <conditionalFormatting sqref="K144">
    <cfRule type="expression" dxfId="134" priority="175">
      <formula>AND($J$144=TRUE,$K$144="")</formula>
    </cfRule>
  </conditionalFormatting>
  <conditionalFormatting sqref="K145">
    <cfRule type="expression" dxfId="133" priority="172">
      <formula>AND($J$145=TRUE,$K$145="")</formula>
    </cfRule>
  </conditionalFormatting>
  <conditionalFormatting sqref="K146">
    <cfRule type="expression" dxfId="132" priority="171">
      <formula>AND($J$146=TRUE,$K$146="")</formula>
    </cfRule>
  </conditionalFormatting>
  <conditionalFormatting sqref="K147">
    <cfRule type="expression" dxfId="131" priority="170">
      <formula>AND($J$147=TRUE,$K$147="")</formula>
    </cfRule>
  </conditionalFormatting>
  <conditionalFormatting sqref="K148">
    <cfRule type="expression" dxfId="130" priority="169">
      <formula>AND($J$148=TRUE,$K$148="")</formula>
    </cfRule>
  </conditionalFormatting>
  <conditionalFormatting sqref="K149">
    <cfRule type="expression" dxfId="129" priority="168">
      <formula>AND($J$149=TRUE,$K$149="")</formula>
    </cfRule>
  </conditionalFormatting>
  <conditionalFormatting sqref="K150">
    <cfRule type="expression" dxfId="128" priority="166">
      <formula>AND($J$151=TRUE,$K$150="")</formula>
    </cfRule>
  </conditionalFormatting>
  <conditionalFormatting sqref="K152">
    <cfRule type="expression" dxfId="127" priority="165">
      <formula>AND($J$152=TRUE,$K$152="")</formula>
    </cfRule>
  </conditionalFormatting>
  <conditionalFormatting sqref="K153">
    <cfRule type="expression" dxfId="126" priority="164">
      <formula>AND($J$153=TRUE,$K$153="")</formula>
    </cfRule>
  </conditionalFormatting>
  <conditionalFormatting sqref="K154">
    <cfRule type="expression" dxfId="125" priority="163">
      <formula>AND($J$154=TRUE,$K$154="")</formula>
    </cfRule>
  </conditionalFormatting>
  <conditionalFormatting sqref="K156">
    <cfRule type="expression" dxfId="124" priority="162">
      <formula>AND($J$156=TRUE,$K$156="")</formula>
    </cfRule>
  </conditionalFormatting>
  <conditionalFormatting sqref="K157">
    <cfRule type="expression" dxfId="123" priority="161">
      <formula>AND($J$157=TRUE,$K$157="")</formula>
    </cfRule>
  </conditionalFormatting>
  <conditionalFormatting sqref="K158">
    <cfRule type="expression" dxfId="122" priority="160">
      <formula>AND($J$158=TRUE,$K$158="")</formula>
    </cfRule>
  </conditionalFormatting>
  <conditionalFormatting sqref="K159">
    <cfRule type="expression" dxfId="121" priority="159">
      <formula>AND($J$159=TRUE,$K$159="")</formula>
    </cfRule>
  </conditionalFormatting>
  <conditionalFormatting sqref="K160">
    <cfRule type="expression" dxfId="120" priority="158">
      <formula>AND($J$160=TRUE,$K$160="")</formula>
    </cfRule>
  </conditionalFormatting>
  <conditionalFormatting sqref="K164">
    <cfRule type="expression" dxfId="119" priority="157">
      <formula>AND($J$164=TRUE,$K$164="")</formula>
    </cfRule>
  </conditionalFormatting>
  <conditionalFormatting sqref="K165">
    <cfRule type="expression" dxfId="118" priority="156">
      <formula>AND($J$165=TRUE,$K$165="")</formula>
    </cfRule>
  </conditionalFormatting>
  <conditionalFormatting sqref="K166">
    <cfRule type="expression" dxfId="117" priority="155">
      <formula>AND($J$166=TRUE,$K$166="")</formula>
    </cfRule>
  </conditionalFormatting>
  <conditionalFormatting sqref="K167">
    <cfRule type="expression" dxfId="116" priority="154">
      <formula>AND($J$167=TRUE,$K$167="")</formula>
    </cfRule>
  </conditionalFormatting>
  <conditionalFormatting sqref="K168">
    <cfRule type="expression" dxfId="115" priority="153">
      <formula>AND($J$168=TRUE,$K$168="")</formula>
    </cfRule>
  </conditionalFormatting>
  <conditionalFormatting sqref="K173">
    <cfRule type="expression" dxfId="114" priority="152">
      <formula>AND($J$172=TRUE,$K$173="")</formula>
    </cfRule>
  </conditionalFormatting>
  <conditionalFormatting sqref="K174">
    <cfRule type="expression" dxfId="113" priority="150">
      <formula>AND($J$174=TRUE,$K$174="")</formula>
    </cfRule>
  </conditionalFormatting>
  <conditionalFormatting sqref="K175">
    <cfRule type="expression" dxfId="112" priority="149">
      <formula>AND($J$175=TRUE,$K$175="")</formula>
    </cfRule>
  </conditionalFormatting>
  <conditionalFormatting sqref="K176">
    <cfRule type="expression" dxfId="111" priority="148">
      <formula>AND($J$176=TRUE,$K$176="")</formula>
    </cfRule>
  </conditionalFormatting>
  <conditionalFormatting sqref="K177">
    <cfRule type="expression" dxfId="110" priority="147">
      <formula>AND($J$177=TRUE,$K$177="")</formula>
    </cfRule>
  </conditionalFormatting>
  <conditionalFormatting sqref="K178">
    <cfRule type="expression" dxfId="109" priority="146">
      <formula>AND($J$178=TRUE,$K$178="")</formula>
    </cfRule>
  </conditionalFormatting>
  <conditionalFormatting sqref="K179">
    <cfRule type="expression" dxfId="108" priority="145">
      <formula>AND($J$179=TRUE,$K$179="")</formula>
    </cfRule>
  </conditionalFormatting>
  <conditionalFormatting sqref="K180">
    <cfRule type="expression" dxfId="107" priority="144">
      <formula>AND($J$180=TRUE,$K$180="")</formula>
    </cfRule>
  </conditionalFormatting>
  <conditionalFormatting sqref="K181">
    <cfRule type="expression" dxfId="106" priority="143">
      <formula>AND($J$181=TRUE,$K$181="")</formula>
    </cfRule>
  </conditionalFormatting>
  <conditionalFormatting sqref="K182">
    <cfRule type="expression" dxfId="105" priority="142">
      <formula>AND($J$182=TRUE,$K$182="")</formula>
    </cfRule>
  </conditionalFormatting>
  <conditionalFormatting sqref="K184">
    <cfRule type="expression" dxfId="104" priority="140">
      <formula>AND($J$184=TRUE,$K$184="")</formula>
    </cfRule>
  </conditionalFormatting>
  <conditionalFormatting sqref="K185">
    <cfRule type="expression" dxfId="103" priority="139">
      <formula>AND($J$185=TRUE,$K$185="")</formula>
    </cfRule>
  </conditionalFormatting>
  <conditionalFormatting sqref="K48">
    <cfRule type="expression" dxfId="102" priority="127">
      <formula>AND($J$48&lt;&gt;"",$K$48="")</formula>
    </cfRule>
  </conditionalFormatting>
  <conditionalFormatting sqref="K49">
    <cfRule type="expression" dxfId="101" priority="125">
      <formula>AND($J$49&lt;&gt;"",$K$49="")</formula>
    </cfRule>
    <cfRule type="expression" dxfId="100" priority="126">
      <formula>AND($J$49&lt;&gt;"",$K$49="")</formula>
    </cfRule>
  </conditionalFormatting>
  <conditionalFormatting sqref="K48:K50">
    <cfRule type="expression" dxfId="99" priority="124">
      <formula>AND($J$50&lt;&gt;"",$K$50="")</formula>
    </cfRule>
  </conditionalFormatting>
  <conditionalFormatting sqref="K51">
    <cfRule type="expression" dxfId="98" priority="123">
      <formula>AND($J$51&lt;&gt;"",$K$51="")</formula>
    </cfRule>
  </conditionalFormatting>
  <conditionalFormatting sqref="K91">
    <cfRule type="expression" dxfId="97" priority="122">
      <formula>AND($J$91&lt;&gt;"",$K$91="")</formula>
    </cfRule>
  </conditionalFormatting>
  <conditionalFormatting sqref="K113">
    <cfRule type="expression" dxfId="96" priority="121">
      <formula>AND($J$113&lt;&gt;"",$K$113="")</formula>
    </cfRule>
  </conditionalFormatting>
  <conditionalFormatting sqref="K155">
    <cfRule type="expression" dxfId="95" priority="118">
      <formula>AND($J$155&lt;&gt;"",$K$155="")</formula>
    </cfRule>
  </conditionalFormatting>
  <conditionalFormatting sqref="K161">
    <cfRule type="expression" dxfId="94" priority="116">
      <formula>AND($J$161&lt;&gt;"",$K$161="")</formula>
    </cfRule>
    <cfRule type="expression" dxfId="93" priority="117">
      <formula>AND($J$161&lt;&gt;"",$K$161="")</formula>
    </cfRule>
  </conditionalFormatting>
  <conditionalFormatting sqref="K162">
    <cfRule type="expression" dxfId="92" priority="115">
      <formula>AND($J$162&lt;&gt;"",$K$162="")</formula>
    </cfRule>
  </conditionalFormatting>
  <conditionalFormatting sqref="K163">
    <cfRule type="expression" dxfId="91" priority="114">
      <formula>AND($J$163&lt;&gt;"",$K$163="")</formula>
    </cfRule>
  </conditionalFormatting>
  <conditionalFormatting sqref="K169">
    <cfRule type="expression" dxfId="90" priority="112">
      <formula>AND($J$169&lt;&gt;"",$K$169="")</formula>
    </cfRule>
  </conditionalFormatting>
  <conditionalFormatting sqref="J170:K170">
    <cfRule type="expression" dxfId="89" priority="111">
      <formula>AND($J$170&lt;&gt;"",$K$170="")</formula>
    </cfRule>
  </conditionalFormatting>
  <conditionalFormatting sqref="K171">
    <cfRule type="expression" dxfId="88" priority="110">
      <formula>AND($J$171&lt;&gt;"",$K$171="")</formula>
    </cfRule>
  </conditionalFormatting>
  <conditionalFormatting sqref="A161:L163">
    <cfRule type="expression" dxfId="87" priority="109">
      <formula>$J$160=TRUE</formula>
    </cfRule>
  </conditionalFormatting>
  <conditionalFormatting sqref="A169:L171">
    <cfRule type="expression" dxfId="86" priority="108">
      <formula>$J$168=TRUE</formula>
    </cfRule>
  </conditionalFormatting>
  <conditionalFormatting sqref="A198:L198">
    <cfRule type="expression" dxfId="85" priority="97">
      <formula>$J$198&lt;&gt;""</formula>
    </cfRule>
  </conditionalFormatting>
  <conditionalFormatting sqref="A197:J197 L197">
    <cfRule type="expression" dxfId="84" priority="79">
      <formula>OR($J$192=TRUE,$J$193=TRUE,$J$194=TRUE,$J$196=TRUE)</formula>
    </cfRule>
    <cfRule type="expression" dxfId="83" priority="96">
      <formula>$J$197&lt;&gt;""</formula>
    </cfRule>
  </conditionalFormatting>
  <conditionalFormatting sqref="A192:L196">
    <cfRule type="expression" dxfId="82" priority="94">
      <formula>OR($J$192=TRUE,$J$193=TRUE,$J$194=TRUE,$J$195=TRUE,$J$196=TRUE)</formula>
    </cfRule>
  </conditionalFormatting>
  <conditionalFormatting sqref="A191:L191">
    <cfRule type="expression" dxfId="81" priority="80">
      <formula>OR($J$186=TRUE,$J$187=TRUE,$J$188=TRUE,$J$190=TRUE)</formula>
    </cfRule>
    <cfRule type="expression" dxfId="80" priority="93">
      <formula>$J$191&lt;&gt;""</formula>
    </cfRule>
  </conditionalFormatting>
  <conditionalFormatting sqref="A186:L190">
    <cfRule type="expression" dxfId="79" priority="92">
      <formula>OR($J$186=TRUE,$J$187=TRUE,$J$188=TRUE,$J$189=TRUE,$J$190=TRUE)</formula>
    </cfRule>
  </conditionalFormatting>
  <conditionalFormatting sqref="K186">
    <cfRule type="expression" dxfId="78" priority="91">
      <formula>AND($J$186=TRUE,$K$186="")</formula>
    </cfRule>
  </conditionalFormatting>
  <conditionalFormatting sqref="K187">
    <cfRule type="expression" dxfId="77" priority="90">
      <formula>AND($J$187=TRUE,$K$187="")</formula>
    </cfRule>
  </conditionalFormatting>
  <conditionalFormatting sqref="K188">
    <cfRule type="expression" dxfId="76" priority="89">
      <formula>AND($J$188=TRUE,$K$188="")</formula>
    </cfRule>
  </conditionalFormatting>
  <conditionalFormatting sqref="K189">
    <cfRule type="expression" dxfId="75" priority="88">
      <formula>AND($J$189=TRUE,$K$189="")</formula>
    </cfRule>
  </conditionalFormatting>
  <conditionalFormatting sqref="K190">
    <cfRule type="expression" dxfId="74" priority="87">
      <formula>AND($J$190=TRUE,$K$190="")</formula>
    </cfRule>
  </conditionalFormatting>
  <conditionalFormatting sqref="K191">
    <cfRule type="expression" dxfId="73" priority="86">
      <formula>AND($J$191&lt;&gt;"",$K$191="")</formula>
    </cfRule>
  </conditionalFormatting>
  <conditionalFormatting sqref="K192">
    <cfRule type="expression" dxfId="72" priority="85">
      <formula>AND($J$192=TRUE,$K$192="")</formula>
    </cfRule>
  </conditionalFormatting>
  <conditionalFormatting sqref="K193">
    <cfRule type="expression" dxfId="71" priority="84">
      <formula>AND($J$193=TRUE,$K$193="")</formula>
    </cfRule>
  </conditionalFormatting>
  <conditionalFormatting sqref="K194">
    <cfRule type="expression" dxfId="70" priority="83">
      <formula>AND($J$194=TRUE,$K$194="")</formula>
    </cfRule>
  </conditionalFormatting>
  <conditionalFormatting sqref="K195">
    <cfRule type="expression" dxfId="69" priority="82">
      <formula>AND($J$195=TRUE,$K$195="")</formula>
    </cfRule>
  </conditionalFormatting>
  <conditionalFormatting sqref="K196">
    <cfRule type="expression" dxfId="68" priority="81">
      <formula>AND($J$196=TRUE,$K$196="")</formula>
    </cfRule>
  </conditionalFormatting>
  <conditionalFormatting sqref="L13">
    <cfRule type="expression" dxfId="67" priority="78">
      <formula>OR($J$10=TRUE,$J$11=TRUE,$J$12=TRUE,$J$13=TRUE,$J$14=TRUE)</formula>
    </cfRule>
  </conditionalFormatting>
  <conditionalFormatting sqref="L18">
    <cfRule type="expression" dxfId="66" priority="77">
      <formula>OR($J$15=TRUE,$J$16=TRUE,$J$17=TRUE,$J$18=TRUE,$J$19=TRUE)</formula>
    </cfRule>
  </conditionalFormatting>
  <conditionalFormatting sqref="L23">
    <cfRule type="expression" dxfId="65" priority="75">
      <formula>OR($J$10=TRUE,$J$14=TRUE)</formula>
    </cfRule>
    <cfRule type="expression" dxfId="64" priority="76">
      <formula>OR($J$20=TRUE,$J$21=TRUE,$J$22=TRUE,$J$23=TRUE,$J$24=TRUE)</formula>
    </cfRule>
  </conditionalFormatting>
  <conditionalFormatting sqref="L28">
    <cfRule type="expression" dxfId="63" priority="73">
      <formula>OR($J$15=TRUE,$J$19=TRUE)</formula>
    </cfRule>
    <cfRule type="expression" dxfId="62" priority="74">
      <formula>OR($J$25=TRUE,$J$26=TRUE,$J$27=TRUE,$J$28=TRUE,$J$29=TRUE)</formula>
    </cfRule>
  </conditionalFormatting>
  <conditionalFormatting sqref="L33">
    <cfRule type="expression" dxfId="61" priority="72">
      <formula>OR($J$30=TRUE,$J$31=TRUE,$J$32=TRUE,$J$33=TRUE)</formula>
    </cfRule>
  </conditionalFormatting>
  <conditionalFormatting sqref="L33">
    <cfRule type="expression" dxfId="60" priority="71">
      <formula>OR($J$2=TRUE,$J$9=TRUE)</formula>
    </cfRule>
  </conditionalFormatting>
  <conditionalFormatting sqref="L38">
    <cfRule type="expression" dxfId="59" priority="70">
      <formula>OR($J$38=TRUE,$J$39=TRUE,$J$40=TRUE,$J$41=TRUE,$J$42=TRUE)</formula>
    </cfRule>
  </conditionalFormatting>
  <conditionalFormatting sqref="K38">
    <cfRule type="expression" dxfId="58" priority="69">
      <formula>OR($J$38=TRUE,$J$39=TRUE,$J$40=TRUE,$J$41=TRUE,$J$42=TRUE)</formula>
    </cfRule>
  </conditionalFormatting>
  <conditionalFormatting sqref="K38">
    <cfRule type="expression" dxfId="57" priority="68">
      <formula>AND($J$38=TRUE,$K$38="")</formula>
    </cfRule>
  </conditionalFormatting>
  <conditionalFormatting sqref="K52">
    <cfRule type="expression" dxfId="56" priority="67">
      <formula>OR($J$52=TRUE,$J$53=TRUE,$J$54=TRUE)</formula>
    </cfRule>
  </conditionalFormatting>
  <conditionalFormatting sqref="K52">
    <cfRule type="expression" dxfId="55" priority="66">
      <formula>OR($J$2=TRUE,$J$9=TRUE)</formula>
    </cfRule>
  </conditionalFormatting>
  <conditionalFormatting sqref="K52">
    <cfRule type="expression" dxfId="54" priority="65">
      <formula>AND($J$52=TRUE,$K$52="")</formula>
    </cfRule>
  </conditionalFormatting>
  <conditionalFormatting sqref="L52">
    <cfRule type="expression" dxfId="53" priority="64">
      <formula>OR($J$52=TRUE,$J$53=TRUE,$J$54=TRUE)</formula>
    </cfRule>
  </conditionalFormatting>
  <conditionalFormatting sqref="L52">
    <cfRule type="expression" dxfId="52" priority="63">
      <formula>OR($J$2=TRUE,$J$9=TRUE)</formula>
    </cfRule>
  </conditionalFormatting>
  <conditionalFormatting sqref="L63">
    <cfRule type="expression" dxfId="51" priority="55">
      <formula>OR($J$55=TRUE,$J$56=TRUE)</formula>
    </cfRule>
    <cfRule type="expression" dxfId="50" priority="57">
      <formula>OR($J$60=TRUE,$J$61=TRUE,$J$62=TRUE,$J$63=TRUE)</formula>
    </cfRule>
  </conditionalFormatting>
  <conditionalFormatting sqref="L63">
    <cfRule type="expression" dxfId="49" priority="56">
      <formula>OR($J$2=TRUE,$J$9=TRUE)</formula>
    </cfRule>
  </conditionalFormatting>
  <conditionalFormatting sqref="L70">
    <cfRule type="expression" dxfId="48" priority="52">
      <formula>OR($J$70=TRUE,$J$71=TRUE)</formula>
    </cfRule>
  </conditionalFormatting>
  <conditionalFormatting sqref="L70">
    <cfRule type="expression" dxfId="47" priority="51">
      <formula>OR($J$2=TRUE,$J$9=TRUE)</formula>
    </cfRule>
  </conditionalFormatting>
  <conditionalFormatting sqref="K183">
    <cfRule type="expression" dxfId="46" priority="50">
      <formula>OR($J$180=TRUE,$J$181=TRUE,$J$182=TRUE)</formula>
    </cfRule>
  </conditionalFormatting>
  <conditionalFormatting sqref="K183">
    <cfRule type="expression" dxfId="45" priority="49">
      <formula>AND($J$181=TRUE,$K$181="")</formula>
    </cfRule>
  </conditionalFormatting>
  <conditionalFormatting sqref="K69">
    <cfRule type="expression" dxfId="44" priority="43">
      <formula>OR($J$67=TRUE,$J$68=TRUE,$J$69=TRUE)</formula>
    </cfRule>
  </conditionalFormatting>
  <conditionalFormatting sqref="K69">
    <cfRule type="expression" dxfId="43" priority="42">
      <formula>OR($J$2=TRUE,$J$9=TRUE)</formula>
    </cfRule>
  </conditionalFormatting>
  <conditionalFormatting sqref="K69">
    <cfRule type="expression" dxfId="42" priority="41">
      <formula>AND($J$69=TRUE,$K$69="")</formula>
    </cfRule>
  </conditionalFormatting>
  <conditionalFormatting sqref="L69">
    <cfRule type="expression" dxfId="41" priority="40">
      <formula>OR($J$67=TRUE,$J$68=TRUE,$J$69=TRUE)</formula>
    </cfRule>
  </conditionalFormatting>
  <conditionalFormatting sqref="L69">
    <cfRule type="expression" dxfId="40" priority="39">
      <formula>OR($J$2=TRUE,$J$9=TRUE)</formula>
    </cfRule>
  </conditionalFormatting>
  <conditionalFormatting sqref="K65">
    <cfRule type="expression" dxfId="39" priority="38">
      <formula>OR($J$67=TRUE,$J$68=TRUE,$J$69=TRUE)</formula>
    </cfRule>
  </conditionalFormatting>
  <conditionalFormatting sqref="K65">
    <cfRule type="expression" dxfId="38" priority="37">
      <formula>OR($J$2=TRUE,$J$9=TRUE)</formula>
    </cfRule>
  </conditionalFormatting>
  <conditionalFormatting sqref="K65">
    <cfRule type="expression" dxfId="37" priority="36">
      <formula>AND($J$69=TRUE,$K$69="")</formula>
    </cfRule>
  </conditionalFormatting>
  <conditionalFormatting sqref="K47:L47">
    <cfRule type="expression" dxfId="36" priority="35">
      <formula>$J$47&lt;&gt;""</formula>
    </cfRule>
  </conditionalFormatting>
  <conditionalFormatting sqref="K47:L47">
    <cfRule type="expression" dxfId="35" priority="34">
      <formula>$J$38=TRUE</formula>
    </cfRule>
  </conditionalFormatting>
  <conditionalFormatting sqref="K47">
    <cfRule type="expression" dxfId="34" priority="33">
      <formula>AND($J$47&lt;&gt;"",$K$47="")</formula>
    </cfRule>
  </conditionalFormatting>
  <conditionalFormatting sqref="L51">
    <cfRule type="expression" dxfId="33" priority="32">
      <formula>$J$47&lt;&gt;""</formula>
    </cfRule>
  </conditionalFormatting>
  <conditionalFormatting sqref="L51">
    <cfRule type="expression" dxfId="32" priority="31">
      <formula>$J$38=TRUE</formula>
    </cfRule>
  </conditionalFormatting>
  <conditionalFormatting sqref="K83:L83">
    <cfRule type="expression" dxfId="31" priority="30">
      <formula>OR($J$80=TRUE,$J$81=TRUE,$J$82=TRUE,$J$83=TRUE)</formula>
    </cfRule>
  </conditionalFormatting>
  <conditionalFormatting sqref="K83:L83">
    <cfRule type="expression" dxfId="30" priority="29">
      <formula>OR($J$2=TRUE,$J$9=TRUE)</formula>
    </cfRule>
  </conditionalFormatting>
  <conditionalFormatting sqref="K83:L83">
    <cfRule type="expression" dxfId="29" priority="28">
      <formula>$J$71=TRUE</formula>
    </cfRule>
  </conditionalFormatting>
  <conditionalFormatting sqref="K83:L83">
    <cfRule type="expression" dxfId="28" priority="27">
      <formula>$J$72=TRUE</formula>
    </cfRule>
  </conditionalFormatting>
  <conditionalFormatting sqref="K83">
    <cfRule type="expression" dxfId="27" priority="26">
      <formula>AND($J$83=TRUE,$K$83="")</formula>
    </cfRule>
  </conditionalFormatting>
  <conditionalFormatting sqref="K84">
    <cfRule type="expression" dxfId="26" priority="25">
      <formula>OR($J$84=TRUE,$J$85=TRUE)</formula>
    </cfRule>
  </conditionalFormatting>
  <conditionalFormatting sqref="K84">
    <cfRule type="expression" dxfId="25" priority="24">
      <formula>OR($J$2=TRUE,$J$9=TRUE)</formula>
    </cfRule>
  </conditionalFormatting>
  <conditionalFormatting sqref="K84">
    <cfRule type="expression" dxfId="24" priority="23">
      <formula>AND($J$84=TRUE,$K$84="")</formula>
    </cfRule>
  </conditionalFormatting>
  <conditionalFormatting sqref="L109">
    <cfRule type="expression" dxfId="23" priority="20">
      <formula>$J$113&lt;&gt;""</formula>
    </cfRule>
    <cfRule type="expression" dxfId="22" priority="21">
      <formula>OR($J$104=TRUE,$J$106=TRUE)</formula>
    </cfRule>
    <cfRule type="expression" dxfId="21" priority="22">
      <formula>OR($J$107=TRUE,$J$108=TRUE,$J$109=TRUE,$J$110=TRUE,$J$111=TRUE,$J$112=TRUE,$J$113=TRUE)</formula>
    </cfRule>
  </conditionalFormatting>
  <conditionalFormatting sqref="K109">
    <cfRule type="expression" dxfId="20" priority="19">
      <formula>OR($J$104=TRUE,$J$105=TRUE,$J$106=TRUE)</formula>
    </cfRule>
  </conditionalFormatting>
  <conditionalFormatting sqref="K109">
    <cfRule type="expression" dxfId="19" priority="18">
      <formula>AND($J$105=TRUE,$K$105="")</formula>
    </cfRule>
  </conditionalFormatting>
  <conditionalFormatting sqref="L107">
    <cfRule type="expression" dxfId="18" priority="15">
      <formula>$J$113&lt;&gt;""</formula>
    </cfRule>
    <cfRule type="expression" dxfId="17" priority="16">
      <formula>OR($J$104=TRUE,$J$106=TRUE)</formula>
    </cfRule>
    <cfRule type="expression" dxfId="16" priority="17">
      <formula>OR($J$107=TRUE,$J$108=TRUE,$J$109=TRUE,$J$110=TRUE,$J$111=TRUE,$J$112=TRUE,$J$113=TRUE)</formula>
    </cfRule>
  </conditionalFormatting>
  <conditionalFormatting sqref="K107">
    <cfRule type="expression" dxfId="15" priority="14">
      <formula>OR($J$104=TRUE,$J$105=TRUE,$J$106=TRUE)</formula>
    </cfRule>
  </conditionalFormatting>
  <conditionalFormatting sqref="K107">
    <cfRule type="expression" dxfId="14" priority="13">
      <formula>AND($J$105=TRUE,$K$105="")</formula>
    </cfRule>
  </conditionalFormatting>
  <conditionalFormatting sqref="K105:L105">
    <cfRule type="expression" dxfId="13" priority="12">
      <formula>OR($J$104=TRUE,$J$105=TRUE,$J$106=TRUE)</formula>
    </cfRule>
  </conditionalFormatting>
  <conditionalFormatting sqref="K105">
    <cfRule type="expression" dxfId="12" priority="11">
      <formula>AND($J$105=TRUE,$K$105="")</formula>
    </cfRule>
  </conditionalFormatting>
  <conditionalFormatting sqref="J139:K139">
    <cfRule type="expression" dxfId="11" priority="10">
      <formula>$J$139&lt;&gt;""</formula>
    </cfRule>
  </conditionalFormatting>
  <conditionalFormatting sqref="J139:K139">
    <cfRule type="expression" dxfId="10" priority="9">
      <formula>OR($J$2=TRUE,$J$9=TRUE)</formula>
    </cfRule>
  </conditionalFormatting>
  <conditionalFormatting sqref="K139">
    <cfRule type="expression" dxfId="9" priority="7">
      <formula>AND($J$139&lt;&gt;"",$K$139="")</formula>
    </cfRule>
    <cfRule type="expression" dxfId="8" priority="8">
      <formula>AND($J$139&lt;&gt;"",$K$139="")</formula>
    </cfRule>
  </conditionalFormatting>
  <conditionalFormatting sqref="K197">
    <cfRule type="expression" dxfId="7" priority="6">
      <formula>OR($J$192=TRUE,$J$193=TRUE,$J$194=TRUE,$J$195=TRUE,$J$196=TRUE)</formula>
    </cfRule>
  </conditionalFormatting>
  <conditionalFormatting sqref="K197">
    <cfRule type="expression" dxfId="6" priority="5">
      <formula>AND($J$195=TRUE,$K$195="")</formula>
    </cfRule>
  </conditionalFormatting>
  <conditionalFormatting sqref="K91">
    <cfRule type="expression" dxfId="5" priority="4">
      <formula>OR($J$86=TRUE,$J$87=TRUE,$J$88=TRUE,$J$89=TRUE,$J$90=TRUE)</formula>
    </cfRule>
  </conditionalFormatting>
  <conditionalFormatting sqref="K91">
    <cfRule type="expression" dxfId="4" priority="3">
      <formula>AND($J$88=TRUE,$K$88="")</formula>
    </cfRule>
  </conditionalFormatting>
  <conditionalFormatting sqref="K93:L93">
    <cfRule type="expression" dxfId="3" priority="2">
      <formula>OR($J$92=TRUE,$J$93=TRUE,$J$94=TRUE,$J$95=TRUE)</formula>
    </cfRule>
  </conditionalFormatting>
  <conditionalFormatting sqref="K93">
    <cfRule type="expression" dxfId="2" priority="1">
      <formula>AND($J$93=TRUE,$K$93="")</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52" zoomScale="70" zoomScaleNormal="70" workbookViewId="0">
      <selection activeCell="D36" sqref="D36"/>
    </sheetView>
  </sheetViews>
  <sheetFormatPr defaultColWidth="9.109375" defaultRowHeight="13.2" x14ac:dyDescent="0.25"/>
  <cols>
    <col min="1" max="1" width="26.44140625" style="114" customWidth="1"/>
    <col min="2" max="3" width="16.6640625" style="114" customWidth="1"/>
    <col min="4" max="4" width="16.6640625" style="115" customWidth="1"/>
    <col min="5" max="5" width="11.109375" style="116" customWidth="1"/>
    <col min="6" max="6" width="16.33203125" style="116" customWidth="1"/>
    <col min="7" max="16384" width="9.109375" style="116"/>
  </cols>
  <sheetData>
    <row r="1" spans="1:6" x14ac:dyDescent="0.25">
      <c r="A1" s="114" t="s">
        <v>420</v>
      </c>
      <c r="B1" s="114" t="s">
        <v>81</v>
      </c>
      <c r="C1" s="114" t="s">
        <v>82</v>
      </c>
      <c r="D1" s="115" t="s">
        <v>57</v>
      </c>
      <c r="E1" s="116" t="s">
        <v>421</v>
      </c>
      <c r="F1" s="116" t="s">
        <v>422</v>
      </c>
    </row>
    <row r="2" spans="1:6" ht="26.4" x14ac:dyDescent="0.25">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5.6" x14ac:dyDescent="0.25">
      <c r="A3" s="117" t="s">
        <v>106</v>
      </c>
      <c r="B3" s="117" t="s">
        <v>104</v>
      </c>
      <c r="C3" s="117" t="s">
        <v>105</v>
      </c>
      <c r="D3" s="118" t="s">
        <v>416</v>
      </c>
      <c r="E3" s="119">
        <f>IF(F3="pole asjakohane","",3)</f>
        <v>3</v>
      </c>
      <c r="F3" s="119">
        <f>IF(Hindamistabel!J10=TRUE,0,IF(Hindamistabel!J11=TRUE,1,IF(Hindamistabel!J12=TRUE,2,IF(Hindamistabel!J13=TRUE,3,IF(Hindamistabel!J14=TRUE,"pole asjakohane","")))))</f>
        <v>2</v>
      </c>
    </row>
    <row r="4" spans="1:6" ht="118.8" x14ac:dyDescent="0.25">
      <c r="A4" s="120" t="s">
        <v>114</v>
      </c>
      <c r="B4" s="120" t="s">
        <v>104</v>
      </c>
      <c r="C4" s="120" t="s">
        <v>105</v>
      </c>
      <c r="D4" s="121" t="s">
        <v>417</v>
      </c>
      <c r="E4" s="122">
        <f>IF(F4="pole asjakohane","",3)</f>
        <v>3</v>
      </c>
      <c r="F4" s="122">
        <f>IF(Hindamistabel!J15=TRUE,0,IF(Hindamistabel!J16=TRUE,1,IF(Hindamistabel!J17=TRUE,2,IF(Hindamistabel!J18=TRUE,3,IF(Hindamistabel!J19=TRUE,"pole asjakohane","")))))</f>
        <v>2</v>
      </c>
    </row>
    <row r="5" spans="1:6" ht="52.8" x14ac:dyDescent="0.25">
      <c r="A5" s="120" t="s">
        <v>118</v>
      </c>
      <c r="B5" s="120" t="s">
        <v>104</v>
      </c>
      <c r="C5" s="120" t="s">
        <v>105</v>
      </c>
      <c r="D5" s="121" t="s">
        <v>119</v>
      </c>
      <c r="E5" s="122">
        <f>IF(OR(F5="pole asjakohane",Hindamistabel!J10=TRUE,Hindamistabel!J14=TRUE),"",3)</f>
        <v>3</v>
      </c>
      <c r="F5" s="122">
        <f>IF(Hindamistabel!J20=TRUE,0,IF(Hindamistabel!J21=TRUE,1,IF(Hindamistabel!J22=TRUE,2,IF(Hindamistabel!J23=TRUE,3,IF(Hindamistabel!J24=TRUE,"pole asjakohane","")))))</f>
        <v>1</v>
      </c>
    </row>
    <row r="6" spans="1:6" ht="66" x14ac:dyDescent="0.25">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2</v>
      </c>
    </row>
    <row r="7" spans="1:6" ht="145.19999999999999" x14ac:dyDescent="0.25">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2.8" x14ac:dyDescent="0.25">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2</v>
      </c>
    </row>
    <row r="9" spans="1:6" ht="105.6" x14ac:dyDescent="0.25">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92.4" x14ac:dyDescent="0.25">
      <c r="A10" s="123" t="s">
        <v>153</v>
      </c>
      <c r="B10" s="123" t="s">
        <v>104</v>
      </c>
      <c r="C10" s="123" t="s">
        <v>145</v>
      </c>
      <c r="D10" s="124" t="s">
        <v>154</v>
      </c>
      <c r="E10" s="125">
        <f>IF(OR(F10="pole asjakohane",Hindamistabel!J38=TRUE),"",3)</f>
        <v>3</v>
      </c>
      <c r="F10" s="125">
        <f>IF(Hindamistabel!J43=TRUE,0,IF(Hindamistabel!J44=TRUE,1,IF(Hindamistabel!J45=TRUE,2,IF(Hindamistabel!J46=TRUE,3,""))))</f>
        <v>2</v>
      </c>
    </row>
    <row r="11" spans="1:6" ht="39.6" x14ac:dyDescent="0.25">
      <c r="A11" s="123" t="s">
        <v>160</v>
      </c>
      <c r="B11" s="123" t="s">
        <v>104</v>
      </c>
      <c r="C11" s="123" t="s">
        <v>145</v>
      </c>
      <c r="D11" s="124" t="s">
        <v>161</v>
      </c>
      <c r="E11" s="111" t="s">
        <v>103</v>
      </c>
      <c r="F11" s="111" t="s">
        <v>103</v>
      </c>
    </row>
    <row r="12" spans="1:6" ht="79.2" x14ac:dyDescent="0.25">
      <c r="A12" s="123">
        <v>4</v>
      </c>
      <c r="B12" s="123" t="s">
        <v>104</v>
      </c>
      <c r="C12" s="123" t="s">
        <v>145</v>
      </c>
      <c r="D12" s="124" t="s">
        <v>165</v>
      </c>
      <c r="E12" s="125">
        <f>IF(OR(F12="pole asjakohane",Hindamistabel!J9=TRUE,Hindamistabel!J2=TRUE),"",3)</f>
        <v>3</v>
      </c>
      <c r="F12" s="125">
        <f>IF(Hindamistabel!J52=TRUE,0,IF(Hindamistabel!J53=TRUE,2,IF(Hindamistabel!J54=TRUE,3,"")))</f>
        <v>2</v>
      </c>
    </row>
    <row r="13" spans="1:6" ht="79.2" x14ac:dyDescent="0.25">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3</v>
      </c>
    </row>
    <row r="14" spans="1:6" ht="92.4" x14ac:dyDescent="0.25">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05.6" x14ac:dyDescent="0.25">
      <c r="A15" s="120" t="s">
        <v>187</v>
      </c>
      <c r="B15" s="120" t="s">
        <v>104</v>
      </c>
      <c r="C15" s="120" t="s">
        <v>170</v>
      </c>
      <c r="D15" s="121" t="s">
        <v>188</v>
      </c>
      <c r="E15" s="122">
        <f>IF(OR(F15="pole asjakohane",Hindamistabel!J9=TRUE,Hindamistabel!J2=TRUE),"",3)</f>
        <v>3</v>
      </c>
      <c r="F15" s="122">
        <f>IF(Hindamistabel!J64=TRUE,"pole asjakohane",IF(Hindamistabel!J65=TRUE,0,IF(Hindamistabel!J66=TRUE,3,"")))</f>
        <v>0</v>
      </c>
    </row>
    <row r="16" spans="1:6" ht="105.6" x14ac:dyDescent="0.25">
      <c r="A16" s="120" t="s">
        <v>193</v>
      </c>
      <c r="B16" s="120" t="s">
        <v>104</v>
      </c>
      <c r="C16" s="120" t="s">
        <v>170</v>
      </c>
      <c r="D16" s="121" t="s">
        <v>194</v>
      </c>
      <c r="E16" s="122">
        <f>IF(OR(F16="pole asjakohane",Hindamistabel!J9=TRUE,Hindamistabel!J2=TRUE),"",3)</f>
        <v>3</v>
      </c>
      <c r="F16" s="122">
        <f>IF(Hindamistabel!J67=TRUE,"pole asjakohane",IF(Hindamistabel!J68=TRUE,1,IF(Hindamistabel!J69=TRUE,3,"")))</f>
        <v>3</v>
      </c>
    </row>
    <row r="17" spans="1:6" ht="105.6" x14ac:dyDescent="0.25">
      <c r="A17" s="123" t="s">
        <v>197</v>
      </c>
      <c r="B17" s="123" t="s">
        <v>104</v>
      </c>
      <c r="C17" s="123" t="s">
        <v>196</v>
      </c>
      <c r="D17" s="124" t="s">
        <v>198</v>
      </c>
      <c r="E17" s="111" t="s">
        <v>103</v>
      </c>
      <c r="F17" s="111" t="s">
        <v>103</v>
      </c>
    </row>
    <row r="18" spans="1:6" ht="92.4" x14ac:dyDescent="0.25">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2</v>
      </c>
    </row>
    <row r="19" spans="1:6" ht="66" x14ac:dyDescent="0.25">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92.4" x14ac:dyDescent="0.25">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5.19999999999999" x14ac:dyDescent="0.25">
      <c r="A21" s="117">
        <v>7</v>
      </c>
      <c r="B21" s="117" t="s">
        <v>222</v>
      </c>
      <c r="C21" s="117" t="s">
        <v>223</v>
      </c>
      <c r="D21" s="118" t="s">
        <v>224</v>
      </c>
      <c r="E21" s="119">
        <f>IF(OR(F21="pole asjakohane",Hindamistabel!J9=TRUE,Hindamistabel!J2=TRUE),"",3)</f>
        <v>3</v>
      </c>
      <c r="F21" s="119">
        <f>IF(Hindamistabel!J84=TRUE,3,IF(Hindamistabel!J85=TRUE,1,""))</f>
        <v>3</v>
      </c>
    </row>
    <row r="22" spans="1:6" ht="158.4" x14ac:dyDescent="0.25">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1</v>
      </c>
    </row>
    <row r="23" spans="1:6" ht="79.2" x14ac:dyDescent="0.25">
      <c r="A23" s="120" t="s">
        <v>236</v>
      </c>
      <c r="B23" s="120" t="s">
        <v>222</v>
      </c>
      <c r="C23" s="120" t="s">
        <v>223</v>
      </c>
      <c r="D23" s="121" t="s">
        <v>237</v>
      </c>
      <c r="E23" s="110" t="s">
        <v>103</v>
      </c>
      <c r="F23" s="110" t="s">
        <v>103</v>
      </c>
    </row>
    <row r="24" spans="1:6" ht="79.2" x14ac:dyDescent="0.25">
      <c r="A24" s="120">
        <v>9</v>
      </c>
      <c r="B24" s="120" t="s">
        <v>222</v>
      </c>
      <c r="C24" s="120" t="s">
        <v>223</v>
      </c>
      <c r="D24" s="121" t="s">
        <v>240</v>
      </c>
      <c r="E24" s="122">
        <f t="shared" ref="E24:E48" si="1">IF(F24="pole asjakohane","",3)</f>
        <v>3</v>
      </c>
      <c r="F24" s="122">
        <f>IF(Hindamistabel!J92=TRUE,0,IF(Hindamistabel!J93=TRUE,1,IF(Hindamistabel!J94=TRUE,2,IF(Hindamistabel!J95=TRUE,3,""))))</f>
        <v>1</v>
      </c>
    </row>
    <row r="25" spans="1:6" ht="79.2" x14ac:dyDescent="0.25">
      <c r="A25" s="123" t="s">
        <v>247</v>
      </c>
      <c r="B25" s="123" t="s">
        <v>222</v>
      </c>
      <c r="C25" s="123" t="s">
        <v>246</v>
      </c>
      <c r="D25" s="124" t="s">
        <v>248</v>
      </c>
      <c r="E25" s="125">
        <f t="shared" si="1"/>
        <v>3</v>
      </c>
      <c r="F25" s="125">
        <f>IF(Hindamistabel!J96=TRUE,"pole asjakohane",IF(Hindamistabel!J97=TRUE,0,IF(Hindamistabel!J98=TRUE,1,IF(Hindamistabel!J99=TRUE,3,""))))</f>
        <v>3</v>
      </c>
    </row>
    <row r="26" spans="1:6" ht="132" x14ac:dyDescent="0.25">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5.6" x14ac:dyDescent="0.25">
      <c r="A27" s="123" t="s">
        <v>259</v>
      </c>
      <c r="B27" s="123" t="s">
        <v>222</v>
      </c>
      <c r="C27" s="123" t="s">
        <v>246</v>
      </c>
      <c r="D27" s="124" t="s">
        <v>260</v>
      </c>
      <c r="E27" s="111" t="s">
        <v>103</v>
      </c>
      <c r="F27" s="111" t="s">
        <v>103</v>
      </c>
    </row>
    <row r="28" spans="1:6" ht="66" x14ac:dyDescent="0.25">
      <c r="A28" s="123" t="s">
        <v>265</v>
      </c>
      <c r="B28" s="123" t="s">
        <v>222</v>
      </c>
      <c r="C28" s="123" t="s">
        <v>246</v>
      </c>
      <c r="D28" s="124" t="s">
        <v>266</v>
      </c>
      <c r="E28" s="112" t="s">
        <v>103</v>
      </c>
      <c r="F28" s="112" t="s">
        <v>103</v>
      </c>
    </row>
    <row r="29" spans="1:6" ht="92.4" x14ac:dyDescent="0.25">
      <c r="A29" s="117" t="s">
        <v>274</v>
      </c>
      <c r="B29" s="117" t="s">
        <v>273</v>
      </c>
      <c r="C29" s="117" t="s">
        <v>196</v>
      </c>
      <c r="D29" s="118" t="s">
        <v>275</v>
      </c>
      <c r="E29" s="122">
        <f>IF(OR(F29="pole asjakohane",Hindamistabel!J9=TRUE,Hindamistabel!J2=TRUE),"",3)</f>
        <v>3</v>
      </c>
      <c r="F29" s="122">
        <f>IF(Hindamistabel!J114=TRUE,"pole asjakohane",IF(Hindamistabel!J115=TRUE,3,IF(Hindamistabel!J116=TRUE,2,IF(Hindamistabel!J117=TRUE,1,IF(Hindamistabel!J118=TRUE,0,"")))))</f>
        <v>1</v>
      </c>
    </row>
    <row r="30" spans="1:6" ht="118.8" x14ac:dyDescent="0.25">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2.8" x14ac:dyDescent="0.25">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1</v>
      </c>
    </row>
    <row r="32" spans="1:6" ht="52.8" x14ac:dyDescent="0.25">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32" x14ac:dyDescent="0.25">
      <c r="A33" s="120" t="s">
        <v>299</v>
      </c>
      <c r="B33" s="120" t="s">
        <v>273</v>
      </c>
      <c r="C33" s="120" t="s">
        <v>196</v>
      </c>
      <c r="D33" s="121" t="s">
        <v>300</v>
      </c>
      <c r="E33" s="122">
        <f>IF(OR(F33="pole asjakohane",Hindamistabel!J9=TRUE,Hindamistabel!J2=TRUE),"",3)</f>
        <v>3</v>
      </c>
      <c r="F33" s="122">
        <f>IF(Hindamistabel!J134=TRUE,"pole asjakohane",IF(Hindamistabel!J135=TRUE,3,IF(Hindamistabel!J136=TRUE,2,IF(Hindamistabel!J137=TRUE,1,IF(Hindamistabel!J138=TRUE,0,"")))))</f>
        <v>3</v>
      </c>
    </row>
    <row r="34" spans="1:6" ht="79.2" x14ac:dyDescent="0.25">
      <c r="A34" s="120" t="s">
        <v>301</v>
      </c>
      <c r="B34" s="120" t="s">
        <v>273</v>
      </c>
      <c r="C34" s="120" t="s">
        <v>196</v>
      </c>
      <c r="D34" s="121" t="s">
        <v>302</v>
      </c>
      <c r="E34" s="110" t="s">
        <v>103</v>
      </c>
      <c r="F34" s="110" t="s">
        <v>103</v>
      </c>
    </row>
    <row r="35" spans="1:6" ht="66" x14ac:dyDescent="0.25">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2</v>
      </c>
    </row>
    <row r="36" spans="1:6" ht="92.4" x14ac:dyDescent="0.25">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92.4" x14ac:dyDescent="0.25">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3</v>
      </c>
    </row>
    <row r="38" spans="1:6" ht="92.4" x14ac:dyDescent="0.25">
      <c r="A38" s="120" t="s">
        <v>314</v>
      </c>
      <c r="B38" s="120" t="s">
        <v>273</v>
      </c>
      <c r="C38" s="120" t="s">
        <v>196</v>
      </c>
      <c r="D38" s="121" t="s">
        <v>315</v>
      </c>
      <c r="E38" s="110" t="s">
        <v>103</v>
      </c>
      <c r="F38" s="110" t="s">
        <v>103</v>
      </c>
    </row>
    <row r="39" spans="1:6" ht="52.8" x14ac:dyDescent="0.25">
      <c r="A39" s="123" t="s">
        <v>318</v>
      </c>
      <c r="B39" s="123" t="s">
        <v>273</v>
      </c>
      <c r="C39" s="123" t="s">
        <v>317</v>
      </c>
      <c r="D39" s="124" t="s">
        <v>418</v>
      </c>
      <c r="E39" s="125">
        <f t="shared" si="1"/>
        <v>3</v>
      </c>
      <c r="F39" s="125">
        <f>IF(Hindamistabel!J156=TRUE,3,IF(Hindamistabel!J157=TRUE,2,IF(Hindamistabel!J158=TRUE,1,IF(Hindamistabel!J159=TRUE,0,IF(Hindamistabel!J160=TRUE,"pole asjakohane","")))))</f>
        <v>1</v>
      </c>
    </row>
    <row r="40" spans="1:6" ht="118.8" x14ac:dyDescent="0.25">
      <c r="A40" s="123" t="s">
        <v>322</v>
      </c>
      <c r="B40" s="123" t="s">
        <v>273</v>
      </c>
      <c r="C40" s="123" t="s">
        <v>317</v>
      </c>
      <c r="D40" s="124" t="s">
        <v>323</v>
      </c>
      <c r="E40" s="111" t="s">
        <v>103</v>
      </c>
      <c r="F40" s="111" t="s">
        <v>103</v>
      </c>
    </row>
    <row r="41" spans="1:6" ht="92.4" x14ac:dyDescent="0.25">
      <c r="A41" s="123" t="s">
        <v>325</v>
      </c>
      <c r="B41" s="123" t="s">
        <v>273</v>
      </c>
      <c r="C41" s="123" t="s">
        <v>317</v>
      </c>
      <c r="D41" s="124" t="s">
        <v>326</v>
      </c>
      <c r="E41" s="111" t="s">
        <v>103</v>
      </c>
      <c r="F41" s="111" t="s">
        <v>103</v>
      </c>
    </row>
    <row r="42" spans="1:6" ht="211.2" x14ac:dyDescent="0.25">
      <c r="A42" s="123" t="s">
        <v>328</v>
      </c>
      <c r="B42" s="123" t="s">
        <v>273</v>
      </c>
      <c r="C42" s="123" t="s">
        <v>317</v>
      </c>
      <c r="D42" s="124" t="s">
        <v>329</v>
      </c>
      <c r="E42" s="111" t="s">
        <v>103</v>
      </c>
      <c r="F42" s="111" t="s">
        <v>103</v>
      </c>
    </row>
    <row r="43" spans="1:6" ht="66" x14ac:dyDescent="0.25">
      <c r="A43" s="123" t="s">
        <v>331</v>
      </c>
      <c r="B43" s="123" t="s">
        <v>273</v>
      </c>
      <c r="C43" s="123" t="s">
        <v>317</v>
      </c>
      <c r="D43" s="124" t="s">
        <v>419</v>
      </c>
      <c r="E43" s="125">
        <f t="shared" si="1"/>
        <v>3</v>
      </c>
      <c r="F43" s="125">
        <f>IF(Hindamistabel!J164=TRUE,3,IF(Hindamistabel!J165=TRUE,2,IF(Hindamistabel!J166=TRUE,1,IF(Hindamistabel!J167=TRUE,0,IF(Hindamistabel!J168=TRUE,"pole asjakohane","")))))</f>
        <v>2</v>
      </c>
    </row>
    <row r="44" spans="1:6" ht="105.6" x14ac:dyDescent="0.25">
      <c r="A44" s="123" t="s">
        <v>335</v>
      </c>
      <c r="B44" s="123" t="s">
        <v>273</v>
      </c>
      <c r="C44" s="123" t="s">
        <v>317</v>
      </c>
      <c r="D44" s="124" t="s">
        <v>336</v>
      </c>
      <c r="E44" s="111" t="s">
        <v>103</v>
      </c>
      <c r="F44" s="111" t="s">
        <v>103</v>
      </c>
    </row>
    <row r="45" spans="1:6" ht="92.4" x14ac:dyDescent="0.25">
      <c r="A45" s="123" t="s">
        <v>337</v>
      </c>
      <c r="B45" s="123" t="s">
        <v>273</v>
      </c>
      <c r="C45" s="123" t="s">
        <v>317</v>
      </c>
      <c r="D45" s="124" t="s">
        <v>338</v>
      </c>
      <c r="E45" s="111" t="s">
        <v>103</v>
      </c>
      <c r="F45" s="111" t="s">
        <v>103</v>
      </c>
    </row>
    <row r="46" spans="1:6" ht="237.6" x14ac:dyDescent="0.25">
      <c r="A46" s="123" t="s">
        <v>340</v>
      </c>
      <c r="B46" s="123" t="s">
        <v>273</v>
      </c>
      <c r="C46" s="123" t="s">
        <v>317</v>
      </c>
      <c r="D46" s="124" t="s">
        <v>341</v>
      </c>
      <c r="E46" s="111" t="s">
        <v>103</v>
      </c>
      <c r="F46" s="111" t="s">
        <v>103</v>
      </c>
    </row>
    <row r="47" spans="1:6" ht="52.8" x14ac:dyDescent="0.25">
      <c r="A47" s="123">
        <v>16</v>
      </c>
      <c r="B47" s="123" t="s">
        <v>273</v>
      </c>
      <c r="C47" s="123" t="s">
        <v>317</v>
      </c>
      <c r="D47" s="124" t="s">
        <v>343</v>
      </c>
      <c r="E47" s="125">
        <f t="shared" si="1"/>
        <v>3</v>
      </c>
      <c r="F47" s="125">
        <f>IF(Hindamistabel!J172=TRUE,3,IF(Hindamistabel!J173=TRUE,2,IF(Hindamistabel!J174=TRUE,1,IF(Hindamistabel!J175=TRUE,0,""))))</f>
        <v>2</v>
      </c>
    </row>
    <row r="48" spans="1:6" ht="52.8" x14ac:dyDescent="0.25">
      <c r="A48" s="123">
        <v>17</v>
      </c>
      <c r="B48" s="123" t="s">
        <v>273</v>
      </c>
      <c r="C48" s="123" t="s">
        <v>317</v>
      </c>
      <c r="D48" s="124" t="s">
        <v>348</v>
      </c>
      <c r="E48" s="125">
        <f t="shared" si="1"/>
        <v>3</v>
      </c>
      <c r="F48" s="125">
        <f>IF(Hindamistabel!J176=TRUE,3,IF(Hindamistabel!J177=TRUE,2,IF(Hindamistabel!J178=TRUE,1,IF(Hindamistabel!J179=TRUE,0,""))))</f>
        <v>3</v>
      </c>
    </row>
    <row r="49" spans="1:6" ht="39.6" x14ac:dyDescent="0.25">
      <c r="A49" s="123" t="s">
        <v>351</v>
      </c>
      <c r="B49" s="123" t="s">
        <v>273</v>
      </c>
      <c r="C49" s="123" t="s">
        <v>317</v>
      </c>
      <c r="D49" s="124" t="s">
        <v>352</v>
      </c>
      <c r="E49" s="125" t="str">
        <f>IF(F49="pole asjakohane","",3)</f>
        <v/>
      </c>
      <c r="F49" s="125" t="str">
        <f>IF(Hindamistabel!J180=TRUE,0,IF(Hindamistabel!J181=TRUE,"pole asjakohane",IF(Hindamistabel!J182=TRUE,3,"")))</f>
        <v>pole asjakohane</v>
      </c>
    </row>
    <row r="50" spans="1:6" ht="79.2" x14ac:dyDescent="0.25">
      <c r="A50" s="123" t="s">
        <v>358</v>
      </c>
      <c r="B50" s="123" t="s">
        <v>273</v>
      </c>
      <c r="C50" s="123" t="s">
        <v>317</v>
      </c>
      <c r="D50" s="124" t="s">
        <v>359</v>
      </c>
      <c r="E50" s="125">
        <f>IF(OR(F50="pole asjakohane",Hindamistabel!J180=TRUE,Hindamistabel!J182=TRUE),"",2)</f>
        <v>2</v>
      </c>
      <c r="F50" s="125">
        <f>IF(Hindamistabel!J183=TRUE,1,IF(Hindamistabel!J184=TRUE,0,IF(Hindamistabel!J185=TRUE,2,"")))</f>
        <v>1</v>
      </c>
    </row>
    <row r="51" spans="1:6" ht="92.4" x14ac:dyDescent="0.25">
      <c r="A51" s="123" t="s">
        <v>363</v>
      </c>
      <c r="B51" s="123" t="s">
        <v>273</v>
      </c>
      <c r="C51" s="123" t="s">
        <v>317</v>
      </c>
      <c r="D51" s="124" t="s">
        <v>364</v>
      </c>
      <c r="E51" s="125">
        <f>IF(F51="ei kohaldu","",3)</f>
        <v>3</v>
      </c>
      <c r="F51" s="125">
        <f>IF(Hindamistabel!J186=TRUE,3,IF(Hindamistabel!J187=TRUE,2,IF(Hindamistabel!J188=TRUE,1,IF(Hindamistabel!J189=TRUE,0,IF(Hindamistabel!J190=TRUE,"ei kohaldu","")))))</f>
        <v>3</v>
      </c>
    </row>
    <row r="52" spans="1:6" ht="79.2" x14ac:dyDescent="0.25">
      <c r="A52" s="123" t="s">
        <v>366</v>
      </c>
      <c r="B52" s="123" t="s">
        <v>273</v>
      </c>
      <c r="C52" s="123" t="s">
        <v>317</v>
      </c>
      <c r="D52" s="124" t="s">
        <v>370</v>
      </c>
      <c r="E52" s="111" t="s">
        <v>103</v>
      </c>
      <c r="F52" s="111" t="s">
        <v>103</v>
      </c>
    </row>
    <row r="53" spans="1:6" ht="66" x14ac:dyDescent="0.25">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9.2" x14ac:dyDescent="0.25">
      <c r="A54" s="123" t="s">
        <v>404</v>
      </c>
      <c r="B54" s="123" t="s">
        <v>273</v>
      </c>
      <c r="C54" s="123" t="s">
        <v>317</v>
      </c>
      <c r="D54" s="124" t="s">
        <v>405</v>
      </c>
      <c r="E54" s="111" t="s">
        <v>103</v>
      </c>
      <c r="F54" s="111" t="s">
        <v>103</v>
      </c>
    </row>
    <row r="55" spans="1:6" ht="52.8" x14ac:dyDescent="0.25">
      <c r="A55" s="117">
        <v>20</v>
      </c>
      <c r="B55" s="117" t="s">
        <v>55</v>
      </c>
      <c r="C55" s="117" t="s">
        <v>55</v>
      </c>
      <c r="D55" s="118" t="s">
        <v>371</v>
      </c>
      <c r="E55" s="113" t="s">
        <v>103</v>
      </c>
      <c r="F55" s="113" t="s">
        <v>103</v>
      </c>
    </row>
    <row r="56" spans="1:6" x14ac:dyDescent="0.25">
      <c r="E56" s="116">
        <f>SUM(Tabel1[Max skoor])</f>
        <v>101</v>
      </c>
      <c r="F56" s="116">
        <f>SUM(Tabel1[Hindamise skoor])</f>
        <v>66</v>
      </c>
    </row>
    <row r="57" spans="1:6" ht="18.600000000000001" thickBot="1" x14ac:dyDescent="0.45">
      <c r="A57" s="136" t="s">
        <v>88</v>
      </c>
      <c r="B57" s="1"/>
      <c r="C57" s="1"/>
      <c r="D57" s="1"/>
    </row>
    <row r="58" spans="1:6" ht="13.8" thickTop="1" x14ac:dyDescent="0.25">
      <c r="D58" s="116"/>
    </row>
    <row r="59" spans="1:6" x14ac:dyDescent="0.25">
      <c r="A59" s="137"/>
      <c r="B59" s="138" t="s">
        <v>421</v>
      </c>
      <c r="C59" s="138" t="s">
        <v>422</v>
      </c>
      <c r="D59" s="139" t="s">
        <v>455</v>
      </c>
    </row>
    <row r="60" spans="1:6" x14ac:dyDescent="0.25">
      <c r="A60" s="140" t="s">
        <v>456</v>
      </c>
      <c r="B60" s="140">
        <f>SUM(Tabel1[Max skoor])</f>
        <v>101</v>
      </c>
      <c r="C60" s="140">
        <f>SUM(Tabel1[Hindamise skoor])</f>
        <v>66</v>
      </c>
      <c r="D60" s="153">
        <f>IFERROR(C60/B60,"ei kohaldu")</f>
        <v>0.65346534653465349</v>
      </c>
    </row>
    <row r="61" spans="1:6" x14ac:dyDescent="0.25">
      <c r="A61" s="141" t="s">
        <v>423</v>
      </c>
      <c r="B61" s="142">
        <f>SUM(E2)</f>
        <v>3</v>
      </c>
      <c r="C61" s="142">
        <f>SUM(F2)</f>
        <v>3</v>
      </c>
      <c r="D61" s="151">
        <f t="shared" ref="D61:D74" si="2">IFERROR(C61/B61,"ei kohaldu")</f>
        <v>1</v>
      </c>
    </row>
    <row r="62" spans="1:6" x14ac:dyDescent="0.25">
      <c r="A62" s="141" t="s">
        <v>444</v>
      </c>
      <c r="B62" s="142">
        <f>SUM(E3:E8)</f>
        <v>18</v>
      </c>
      <c r="C62" s="142">
        <f>SUM(F3:F8)</f>
        <v>11</v>
      </c>
      <c r="D62" s="151">
        <f t="shared" si="2"/>
        <v>0.61111111111111116</v>
      </c>
    </row>
    <row r="63" spans="1:6" x14ac:dyDescent="0.25">
      <c r="A63" s="141" t="s">
        <v>445</v>
      </c>
      <c r="B63" s="142">
        <f>SUM(E9:E12)</f>
        <v>9</v>
      </c>
      <c r="C63" s="142">
        <f>SUM(F9:F12)</f>
        <v>7</v>
      </c>
      <c r="D63" s="151">
        <f t="shared" si="2"/>
        <v>0.77777777777777779</v>
      </c>
    </row>
    <row r="64" spans="1:6" x14ac:dyDescent="0.25">
      <c r="A64" s="141" t="s">
        <v>446</v>
      </c>
      <c r="B64" s="142">
        <f>SUM(E13:E16)</f>
        <v>12</v>
      </c>
      <c r="C64" s="142">
        <f>SUM(F13:F16)</f>
        <v>7</v>
      </c>
      <c r="D64" s="151">
        <f t="shared" si="2"/>
        <v>0.58333333333333337</v>
      </c>
    </row>
    <row r="65" spans="1:4" x14ac:dyDescent="0.25">
      <c r="A65" s="141" t="s">
        <v>447</v>
      </c>
      <c r="B65" s="142">
        <f>SUM(E17:E20)</f>
        <v>6</v>
      </c>
      <c r="C65" s="142">
        <f>SUM(F17:F20)</f>
        <v>5</v>
      </c>
      <c r="D65" s="151">
        <f t="shared" si="2"/>
        <v>0.83333333333333337</v>
      </c>
    </row>
    <row r="66" spans="1:4" x14ac:dyDescent="0.25">
      <c r="A66" s="141" t="s">
        <v>448</v>
      </c>
      <c r="B66" s="142">
        <f>SUM(E21:E24)</f>
        <v>9</v>
      </c>
      <c r="C66" s="142">
        <f>SUM(F21:F24)</f>
        <v>5</v>
      </c>
      <c r="D66" s="151">
        <f t="shared" si="2"/>
        <v>0.55555555555555558</v>
      </c>
    </row>
    <row r="67" spans="1:4" x14ac:dyDescent="0.25">
      <c r="A67" s="141" t="s">
        <v>449</v>
      </c>
      <c r="B67" s="142">
        <f>SUM(E25:E28)</f>
        <v>6</v>
      </c>
      <c r="C67" s="142">
        <f>SUM(F25:F28)</f>
        <v>6</v>
      </c>
      <c r="D67" s="151">
        <f t="shared" si="2"/>
        <v>1</v>
      </c>
    </row>
    <row r="68" spans="1:4" x14ac:dyDescent="0.25">
      <c r="A68" s="141" t="s">
        <v>450</v>
      </c>
      <c r="B68" s="142">
        <f>SUM(E29:E38)</f>
        <v>18</v>
      </c>
      <c r="C68" s="142">
        <f>SUM(F29:F38)</f>
        <v>10</v>
      </c>
      <c r="D68" s="151">
        <f t="shared" si="2"/>
        <v>0.55555555555555558</v>
      </c>
    </row>
    <row r="69" spans="1:4" x14ac:dyDescent="0.25">
      <c r="A69" s="141" t="s">
        <v>451</v>
      </c>
      <c r="B69" s="142">
        <f>SUM(E39:E54)</f>
        <v>20</v>
      </c>
      <c r="C69" s="142">
        <f>SUM(F39:F54)</f>
        <v>12</v>
      </c>
      <c r="D69" s="151">
        <f t="shared" si="2"/>
        <v>0.6</v>
      </c>
    </row>
    <row r="70" spans="1:4" x14ac:dyDescent="0.25">
      <c r="D70" s="152"/>
    </row>
    <row r="71" spans="1:4" x14ac:dyDescent="0.25">
      <c r="A71" s="140" t="s">
        <v>423</v>
      </c>
      <c r="B71" s="142">
        <f>SUM(E2)</f>
        <v>3</v>
      </c>
      <c r="C71" s="142">
        <f>SUM(F2)</f>
        <v>3</v>
      </c>
      <c r="D71" s="151">
        <f t="shared" si="2"/>
        <v>1</v>
      </c>
    </row>
    <row r="72" spans="1:4" x14ac:dyDescent="0.25">
      <c r="A72" s="140" t="s">
        <v>424</v>
      </c>
      <c r="B72" s="142">
        <f>SUM(E3:E20)</f>
        <v>45</v>
      </c>
      <c r="C72" s="142">
        <f>SUM(F3:F20)</f>
        <v>30</v>
      </c>
      <c r="D72" s="151">
        <f t="shared" si="2"/>
        <v>0.66666666666666663</v>
      </c>
    </row>
    <row r="73" spans="1:4" x14ac:dyDescent="0.25">
      <c r="A73" s="140" t="s">
        <v>442</v>
      </c>
      <c r="B73" s="142">
        <f>SUM(E21:E28)</f>
        <v>15</v>
      </c>
      <c r="C73" s="142">
        <f>SUM(F21:F28)</f>
        <v>11</v>
      </c>
      <c r="D73" s="151">
        <f t="shared" si="2"/>
        <v>0.73333333333333328</v>
      </c>
    </row>
    <row r="74" spans="1:4" x14ac:dyDescent="0.25">
      <c r="A74" s="140" t="s">
        <v>443</v>
      </c>
      <c r="B74" s="142">
        <f>SUM(E29:E54)</f>
        <v>38</v>
      </c>
      <c r="C74" s="142">
        <f>SUM(F29:F54)</f>
        <v>22</v>
      </c>
      <c r="D74" s="151">
        <f t="shared" si="2"/>
        <v>0.57894736842105265</v>
      </c>
    </row>
  </sheetData>
  <conditionalFormatting sqref="E11:F11 E54:F55 E34:F34 E40:F42 E44:F46 E52:F52 E27:F28 E23:F23 E17:F17 E38:F38">
    <cfRule type="expression" dxfId="1" priority="303">
      <formula>#REF!&lt;&gt;""</formula>
    </cfRule>
  </conditionalFormatting>
  <conditionalFormatting sqref="E11:F11 E54:F55 E34:F34 E40:F42 E44:F46 E52:F52 E27:F28 E23:F23 E17:F17 E38:F38">
    <cfRule type="expression" dxfId="0"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abSelected="1" topLeftCell="A52" zoomScale="50" zoomScaleNormal="50" workbookViewId="0">
      <selection activeCell="G41" sqref="G41"/>
    </sheetView>
  </sheetViews>
  <sheetFormatPr defaultColWidth="9.109375" defaultRowHeight="12" x14ac:dyDescent="0.3"/>
  <cols>
    <col min="1" max="1" width="25.6640625" style="145" customWidth="1"/>
    <col min="2" max="2" width="26.44140625" style="145" customWidth="1"/>
    <col min="3" max="3" width="25.6640625" style="145" customWidth="1"/>
    <col min="4" max="4" width="71.6640625" style="145" customWidth="1"/>
    <col min="5" max="5" width="91.6640625" style="145" customWidth="1"/>
    <col min="6" max="6" width="36.6640625" style="145" customWidth="1"/>
    <col min="7" max="7" width="77.6640625" style="145" customWidth="1"/>
    <col min="8" max="16384" width="9.109375" style="145"/>
  </cols>
  <sheetData>
    <row r="1" spans="1:7" ht="62.25" customHeight="1" thickBot="1" x14ac:dyDescent="0.75">
      <c r="A1" s="144"/>
      <c r="B1" s="263" t="s">
        <v>426</v>
      </c>
      <c r="C1" s="263"/>
      <c r="D1" s="144"/>
      <c r="E1" s="144"/>
      <c r="F1" s="144"/>
      <c r="G1" s="144"/>
    </row>
    <row r="2" spans="1:7" ht="31.2" thickTop="1" x14ac:dyDescent="0.7">
      <c r="A2" s="143"/>
      <c r="B2" s="146" t="s">
        <v>427</v>
      </c>
      <c r="C2" s="146"/>
      <c r="D2" s="146"/>
      <c r="E2" s="146" t="s">
        <v>427</v>
      </c>
      <c r="F2" s="146"/>
      <c r="G2" s="146"/>
    </row>
    <row r="3" spans="1:7" ht="73.8" x14ac:dyDescent="0.4">
      <c r="A3" s="147" t="s">
        <v>420</v>
      </c>
      <c r="B3" s="148" t="s">
        <v>81</v>
      </c>
      <c r="C3" s="148" t="s">
        <v>82</v>
      </c>
      <c r="D3" s="149" t="s">
        <v>57</v>
      </c>
      <c r="E3" s="149" t="s">
        <v>58</v>
      </c>
      <c r="F3" s="149" t="s">
        <v>89</v>
      </c>
      <c r="G3" s="150" t="s">
        <v>373</v>
      </c>
    </row>
    <row r="4" spans="1:7" ht="49.2"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
      </c>
    </row>
    <row r="5" spans="1:7" ht="196.8"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Seisund oli määratud 50-90% väärtustest</v>
      </c>
      <c r="F5" s="160" t="str">
        <f>_xlfn.TEXTJOIN("; ",TRUE,_xlfn.UNIQUE(Hindamistabel!K10:K14))</f>
        <v>kaitsekorralduskava</v>
      </c>
      <c r="G5" s="161" t="str">
        <f>_xlfn.TEXTJOIN("; ",TRUE,Hindamistabel!L11:L14)</f>
        <v>Kaitsekorralduskava on koostatud Natura ala kohta, mis hõlmab mitut siseriiklikku kaitseala. Kavas on üpris põhjalikud kirjeldused kogu Natura ala kohta, kuid ei ole eristatav ainult maastikukaitseala osa. Mõnede liikide seisundiandmete kirjelduses on kavas kirjas, et nende kohta on andmeid vähe või puuduvad.</v>
      </c>
    </row>
    <row r="6" spans="1:7" ht="319.8"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50-90% väärtustest</v>
      </c>
      <c r="F6" s="160" t="str">
        <f>_xlfn.TEXTJOIN("; ",TRUE,_xlfn.UNIQUE(Hindamistabel!K15:K19))</f>
        <v>kaitsekorralduskava, EELIS</v>
      </c>
      <c r="G6" s="161" t="str">
        <f>_xlfn.TEXTJOIN("; ",TRUE,Hindamistabel!L15:L19)</f>
        <v>Kaitseväärtuseks on 17 elupaigatüüpi. Kaitsekorralduskava on tehtud Natura alale, mis hõlmab mitut siseriiklikku kaitseala. Kavas ei ole öeldud, kui palju on mingit elupaigatüüpi maastikukaitsealal. Kava lisas on EELISe andmete alusel koostatud kaardipilt elupaigatüüpide paiknemisega. Kui arvestada tol hetkel EELISes olnud andmeid, mille alusel kaart on tehtud, võib kindlaks tehtuks lugeda 8 elupaigatüübi andmed. Lisaks võib kindlaks tehtuks lugeda veel kahe elupaigatüübi andmed (7210 ja 1150), mille kohta on kavas kirjas, et neid maastikukaitsealal ei leidu.</v>
      </c>
    </row>
    <row r="7" spans="1:7" ht="147.6"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Kesine - &lt;50% seisundi hinnangutest põhineb ajakohastel kvantitatiivsetel andmetel (uuringud, seired, inventuurid, vaatlused)</v>
      </c>
      <c r="F7" s="160" t="str">
        <f>_xlfn.TEXTJOIN("; ",TRUE,_xlfn.UNIQUE(Hindamistabel!K21:K24))</f>
        <v>kaitsekorralduskava</v>
      </c>
      <c r="G7" s="161" t="str">
        <f>_xlfn.TEXTJOIN("; ",TRUE,Hindamistabel!L21:L24)</f>
        <v>Probleemiks on, et andmed on esitatud Natura ala, mitte maastikukaitseala kohta. Enamasti on üldised kirjeldused. Paljude kaitseväärtuseks olevate lindude kohta polnudki täpseid asukoha, arvukuse jms andmeid saada.</v>
      </c>
    </row>
    <row r="8" spans="1:7" ht="73.8"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Hea - 50-90% seisundi hinnangutest põhineb ajakohastel kvantitatiivsetel andmetel (uuringud, seired, inventuurid, vaatlused)</v>
      </c>
      <c r="F8" s="160" t="str">
        <f>_xlfn.TEXTJOIN("; ",TRUE,_xlfn.UNIQUE(Hindamistabel!K25:K29))</f>
        <v>kaitsekorralduskava, EELIS</v>
      </c>
      <c r="G8" s="161" t="str">
        <f>_xlfn.TEXTJOIN("; ",TRUE,Hindamistabel!L25:L29)</f>
        <v/>
      </c>
    </row>
    <row r="9" spans="1:7" ht="147.6"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kaitsekorralduskava</v>
      </c>
      <c r="G9" s="161" t="str">
        <f>_xlfn.TEXTJOIN("; ",TRUE,Hindamistabel!L30:L33)</f>
        <v xml:space="preserve">Inventuuride ja seire vajadus on välja toodud ja tegevustena planeeritud. </v>
      </c>
    </row>
    <row r="10" spans="1:7" ht="147.6"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Pool või enam (50%-&lt;100%) tuvastatud andmelünki on täidetud.</v>
      </c>
      <c r="F10" s="160" t="str">
        <f>_xlfn.TEXTJOIN("; ",TRUE,_xlfn.UNIQUE(Hindamistabel!K34:K37))</f>
        <v>EELIS, KESE</v>
      </c>
      <c r="G10" s="161" t="str">
        <f>_xlfn.TEXTJOIN("; ",TRUE,Hindamistabel!L34:L37)</f>
        <v xml:space="preserve">Tehtud on haudelinnustiku seiret, talvist merelindude loendust. Paljude kaitseväärtuseks olevate linnuliikide kohta siiski kaitsealapõhised andmed puuduvad, kavandatud alapõhiseid inveentuure pole tehtud. </v>
      </c>
    </row>
    <row r="11" spans="1:7" ht="246"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kaitsekorralduskava</v>
      </c>
      <c r="G11" s="161" t="str">
        <f>_xlfn.TEXTJOIN("; ",TRUE,Hindamistabel!L38:L42)</f>
        <v>Kaitsekorralduskavas on kõikide kaitseväärtuste survetegurid (kavas kasutatakse mõisteid ohutegur ja mõjutegur) välja toodud. Kuna kava on tehtud Natura alale, mis hõlmab mitut siseriiklikku kaitseala, ei ole võimalik eristada konkreetselt maastikukaitsealal mõjuvaid survetegureid. Siiski loeb hindaja tegurid kindlaks tehtuks, sest suures osas on need olenemata asukohast samad.</v>
      </c>
    </row>
    <row r="12" spans="1:7" ht="147.6"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poolte või enama (50% - &lt;100%) kaitseväärtuste ja survetegurite puhul</v>
      </c>
      <c r="F12" s="160" t="str">
        <f>_xlfn.TEXTJOIN("; ",TRUE,_xlfn.UNIQUE(Hindamistabel!K43:K46))</f>
        <v>kaitsekorralduskava</v>
      </c>
      <c r="G12" s="161" t="str">
        <f>_xlfn.TEXTJOIN("; ",TRUE,Hindamistabel!L43:L46)</f>
        <v>Lindude puhul võib olulisuse ja ulatuse lugeda kindlaks määratuks. Kuigi need ei ole tuvastatavad maastikukaitseala piires, siis lindude survetegurid ongi enamasti laiemat mõju avaldavad.  Elupaikade survetegurid on enamasti üldised kirjeldused.</v>
      </c>
    </row>
    <row r="13" spans="1:7" ht="246" x14ac:dyDescent="0.4">
      <c r="A13" s="158" t="s">
        <v>160</v>
      </c>
      <c r="B13" s="159" t="s">
        <v>104</v>
      </c>
      <c r="C13" s="159" t="s">
        <v>145</v>
      </c>
      <c r="D13" s="171" t="s">
        <v>161</v>
      </c>
      <c r="E13" s="160" t="str" cm="1">
        <f t="array" ref="E13">_xlfn.TEXTJOIN("; ",TRUE,IF(Hindamistabel!J47:J51="muu",Hindamistabel!L47:L51,IF(Hindamistabel!J47:J51&lt;&gt;"",Hindamistabel!J47:J51,"")))</f>
        <v>rohumaade hülgamine; pesitsevate lindude häirimine inimeste poolt (laidude külastamine, veesõidukitega lähedalt mööda sõitmine); ehitustegevus ja asustus; võõr- ja problemaatilised liigid; looduslikud protsessid</v>
      </c>
      <c r="F13" s="160" t="str">
        <f>_xlfn.TEXTJOIN("; ",TRUE,_xlfn.UNIQUE(Hindamistabel!K47:K51))</f>
        <v>kaitsekorralduskava; kaitsekorralduskava, KESE</v>
      </c>
      <c r="G13" s="161" t="str">
        <f>_xlfn.TEXTJOIN("; ",TRUE,Hindamistabel!L47:L51)</f>
        <v>pärandniitude hoolduse lakkamine; pesitsevate lindude häirimine inimeste poolt (laidude külastamine, veesõidukitega lähedalt mööda sõitmine); lindude pesitsusaladele ja elupaigatüüpidele suvilate, varjualuste ehitamine; linnupesade rüüstamine väikekiskjate ja vareste poolt; ranniku- ja mereelupaikadel tormid, jää kulutav tegevus, eutrofeerumine, kliimamuutusest tingitud muutused</v>
      </c>
    </row>
    <row r="14" spans="1:7" ht="123"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osaliselt.</v>
      </c>
      <c r="F14" s="160" t="str">
        <f>_xlfn.TEXTJOIN("; ",TRUE,_xlfn.UNIQUE(Hindamistabel!K52:K54))</f>
        <v>kaitsekorralduskava</v>
      </c>
      <c r="G14" s="161" t="str">
        <f>_xlfn.TEXTJOIN("; ",TRUE,Hindamistabel!L52:L54)</f>
        <v>Kaitsekorralduskavas on kirjas üldine selgitus: "Jälgida ka hoiu- ja kaitsealast väljapoole jäävaid arendusi (kuivenduskraavide tegemine). Tuleb tagada, et väärtuslikud alad jääksid kuivendusest mõjutamata."</v>
      </c>
    </row>
    <row r="15" spans="1:7" ht="344.4"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kõikidele kaitseväärtustele</v>
      </c>
      <c r="F15" s="160" t="str">
        <f>_xlfn.TEXTJOIN("; ",TRUE,_xlfn.UNIQUE(Hindamistabel!K55:K59))</f>
        <v>kaitsekorralduskava</v>
      </c>
      <c r="G15" s="161" t="str">
        <f>_xlfn.TEXTJOIN("; ",TRUE,Hindamistabel!L55:L59)</f>
        <v>Elupaigatüüpide eesmärk kaitsekorralduskavas on olemasoleva pindala säilitamine või minimaalne hektarite arv, mis peab olema heas seisundis. Kuigi kaitsekorralduskavas pole eristatav maastikukaitseala osa, siis on koos EELISe andmetega võimalik see välja võtta. Seetõttu loeb hindaja eesmärgi määratuks. Lindude eesmärkides pole samuti eristatav maastikukaitseala osa, kuid kuna need on üldised eesmärgid, mis kehtivad olenemata konkreetsest asukohast (nt elu- ja toitumispaigad säilinud, häirimine minimaalne jms), loeb hindaja ka need määratuks.</v>
      </c>
    </row>
    <row r="16" spans="1:7" ht="123"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",TRUE,_xlfn.UNIQUE(Hindamistabel!K60:K63))</f>
        <v>kaitsekorralduskava</v>
      </c>
      <c r="G16" s="161" t="str">
        <f>_xlfn.TEXTJOIN("; ",TRUE,Hindamistabel!L60:L63)</f>
        <v>Kuna kaitsekorralduskava on koostatud Natura ala kohta, mis hõlmab mitut siseriiklikku kaitseala, ei ole võimalik eristada maastikukaitsealasse jäävat osa ja eesmärgid ei ole enamasti SMART.</v>
      </c>
    </row>
    <row r="17" spans="1:7" ht="98.4" x14ac:dyDescent="0.4">
      <c r="A17" s="158" t="s">
        <v>187</v>
      </c>
      <c r="B17" s="159" t="s">
        <v>104</v>
      </c>
      <c r="C17" s="159" t="s">
        <v>170</v>
      </c>
      <c r="D17" s="171" t="s">
        <v>188</v>
      </c>
      <c r="E17" s="160" t="str">
        <f>IF(Hindamistabel!J64=TRUE,"Ei ole asjakohane (alal puuduvad vastavad kaitseväärtused)",IF(Hindamistabel!J65=TRUE,"Ei",IF(Hindamistabel!J66=TRUE,"Jah","")))</f>
        <v>Ei</v>
      </c>
      <c r="F17" s="160" t="str">
        <f>_xlfn.TEXTJOIN("; ",TRUE,_xlfn.UNIQUE(Hindamistabel!K64:K66))</f>
        <v>kaitsekorralduskava, Riigi Teataja</v>
      </c>
      <c r="G17" s="161" t="str">
        <f>_xlfn.TEXTJOIN("; ",TRUE,Hindamistabel!L64:L66)</f>
        <v>Määrusega (kaitse-eeskirjaga) on kaitseväärtuseks muuhulgas väärtuslike geoloogiliste objektide kaitse, kuid nendele pole kaitsekorralduskavas eesmärki seatud.</v>
      </c>
    </row>
    <row r="18" spans="1:7" ht="98.4" x14ac:dyDescent="0.4">
      <c r="A18" s="158" t="s">
        <v>193</v>
      </c>
      <c r="B18" s="159" t="s">
        <v>104</v>
      </c>
      <c r="C18" s="159" t="s">
        <v>170</v>
      </c>
      <c r="D18" s="171" t="s">
        <v>194</v>
      </c>
      <c r="E18" s="160" t="str">
        <f>IF(Hindamistabel!J67=TRUE,"Ei ole asjakohane (alal puuduvad vastavad väärtused)",IF(Hindamistabel!J68=TRUE,"Ei",IF(Hindamistabel!J69=TRUE,"Jah","")))</f>
        <v>Jah</v>
      </c>
      <c r="F18" s="160" t="str">
        <f>_xlfn.TEXTJOIN("; ",TRUE,_xlfn.UNIQUE(Hindamistabel!K67:K69))</f>
        <v>kaitsekorralduskava, Riigi Teataja</v>
      </c>
      <c r="G18" s="161" t="str">
        <f>_xlfn.TEXTJOIN("; ",TRUE,Hindamistabel!L67:L69)</f>
        <v>Määrusega on liikidest kaitseväärtusena nimetatud ainult linnud, kuid kaitsekorralduskava seab eesmärgid ka mõnedele taime- ja kalaliikidele.</v>
      </c>
    </row>
    <row r="19" spans="1:7" ht="98.4"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kaitsekorralduskava</v>
      </c>
      <c r="G19" s="161" t="str">
        <f>_xlfn.TEXTJOIN("; ",TRUE,Hindamistabel!L70:L71)</f>
        <v>Vajalik on pärandniitude taastamine ja hooldamine ning väikekiskjate arvukuse reguleerimine lindude kaitseks.</v>
      </c>
    </row>
    <row r="20" spans="1:7" ht="73.8"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kuid kõik meetmed ei ole SMART</v>
      </c>
      <c r="F20" s="160" t="str">
        <f>_xlfn.TEXTJOIN("; ",TRUE,_xlfn.UNIQUE(Hindamistabel!K72:K75))</f>
        <v>kaitsekorralduskava</v>
      </c>
      <c r="G20" s="161" t="str">
        <f>_xlfn.TEXTJOIN("; ",TRUE,Hindamistabel!L72:L75)</f>
        <v/>
      </c>
    </row>
    <row r="21" spans="1:7" ht="147.6"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kaitsekorralduskava, Keskkonnaameti piirkondlik looduskaitse planeerimise spetsialist</v>
      </c>
      <c r="G21" s="161" t="str">
        <f>_xlfn.TEXTJOIN("; ",TRUE,Hindamistabel!L76:L79)</f>
        <v/>
      </c>
    </row>
    <row r="22" spans="1:7" ht="73.8"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kaitsekorralduskava</v>
      </c>
      <c r="G22" s="161" t="str">
        <f>_xlfn.TEXTJOIN("; ",TRUE,Hindamistabel!L80:L83)</f>
        <v>Mõned meetmed käsitlevad seda, mida ei tohi teha, mõned on üldised seaduste järgimise meetmed jms.</v>
      </c>
    </row>
    <row r="23" spans="1:7" ht="172.2"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hindaja ja Keskkonnaameti piirkondliku looduskaitse planeerimise spetsialisti teadmised</v>
      </c>
      <c r="G23" s="157" t="str">
        <f>_xlfn.TEXTJOIN("; ",TRUE,Hindamistabel!L84:L85)</f>
        <v/>
      </c>
    </row>
    <row r="24" spans="1:7" ht="123"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Seire, inventuurid, uuringud võimaldab hinnata vähem kui poolte (&lt;50%) tegevuste tulemuslikkust/kaitse-eesmärkide saavutatust</v>
      </c>
      <c r="F24" s="156" t="str">
        <f>_xlfn.TEXTJOIN("; ",TRUE,_xlfn.UNIQUE(Hindamistabel!K86:K90))</f>
        <v>EELIS, KESE</v>
      </c>
      <c r="G24" s="157" t="str">
        <f>_xlfn.TEXTJOIN("; ",TRUE,Hindamistabel!L86:L90)</f>
        <v>Piisav teave on olemas maismaaelupaikade kohta ja mõnede väikesaarte haudelindude kohta.</v>
      </c>
    </row>
    <row r="25" spans="1:7" ht="98.4" x14ac:dyDescent="0.4">
      <c r="A25" s="162" t="s">
        <v>236</v>
      </c>
      <c r="B25" s="155" t="s">
        <v>222</v>
      </c>
      <c r="C25" s="155" t="s">
        <v>223</v>
      </c>
      <c r="D25" s="170" t="s">
        <v>430</v>
      </c>
      <c r="E25" s="163" t="str">
        <f>IF(Hindamistabel!J91&lt;&gt;"",Hindamistabel!J91,"")</f>
        <v>Linnuliikide kaitse-eesmärkide täitmise suunas liikumise hindamiseks on vajalik süstemaatilisem võrreldava info kogumine kogu maastikukaitseala piires, st teha ära kavandatud invetnuurid.</v>
      </c>
      <c r="F25" s="156" t="str">
        <f>_xlfn.TEXTJOIN("; ",TRUE,_xlfn.UNIQUE(Hindamistabel!K91:K91))</f>
        <v>EELIS, KESE, hindaja arvamus</v>
      </c>
      <c r="G25" s="157" t="str">
        <f>_xlfn.TEXTJOIN("; ",TRUE,Hindamistabel!L91:L91)</f>
        <v/>
      </c>
    </row>
    <row r="26" spans="1:7" ht="73.8"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vähesel määral/üksikjuhtumitel kasutatud ala kaitse korralduse/meetmete kohandamiseks</v>
      </c>
      <c r="F26" s="156" t="str">
        <f>_xlfn.TEXTJOIN("; ",TRUE,_xlfn.UNIQUE(Hindamistabel!K92:K95))</f>
        <v>EELIS</v>
      </c>
      <c r="G26" s="157" t="str">
        <f>_xlfn.TEXTJOIN("; ",TRUE,Hindamistabel!L92:L95)</f>
        <v>Piiranguvööndis asuvate metsaelupaikade kaitseks on kavandatud Metsaelupaikade looduskaitseala.</v>
      </c>
    </row>
    <row r="27" spans="1:7" ht="73.8"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Keskkonnaameti dokumendihaldussüsteem</v>
      </c>
      <c r="G27" s="157" t="str">
        <f>_xlfn.TEXTJOIN("; ",TRUE,Hindamistabel!L96:L99)</f>
        <v>Toimus 3 avalikku koosolekut.</v>
      </c>
    </row>
    <row r="28" spans="1:7" ht="123"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EELIS, piirkondlik looduskaitse planeerimise spetsialist</v>
      </c>
      <c r="G28" s="157" t="str">
        <f>_xlfn.TEXTJOIN("; ",TRUE,Hindamistabel!L100:L103)</f>
        <v/>
      </c>
    </row>
    <row r="29" spans="1:7" ht="147.6" x14ac:dyDescent="0.4">
      <c r="A29" s="162" t="s">
        <v>259</v>
      </c>
      <c r="B29" s="155" t="s">
        <v>222</v>
      </c>
      <c r="C29" s="155" t="s">
        <v>246</v>
      </c>
      <c r="D29" s="170" t="s">
        <v>260</v>
      </c>
      <c r="E29" s="156" t="str">
        <f>IF(Hindamistabel!J104=TRUE,"Ei oska vastata",IF(Hindamistabel!J105=TRUE,"Jah - tekkis konflikte",IF(Hindamistabel!J106=TRUE,"Ei - konflikte ei tekkinud ","")))</f>
        <v>Jah - tekkis konflikte</v>
      </c>
      <c r="F29" s="156" t="str">
        <f>_xlfn.TEXTJOIN("; ",TRUE,_xlfn.UNIQUE(Hindamistabel!K104:K106))</f>
        <v>Keskkonnaameti dokumendihaldussüsteem, piirkondlik looduskaitse planeerimise spetsialist</v>
      </c>
      <c r="G29" s="157" t="str">
        <f>_xlfn.TEXTJOIN("; ",TRUE,Hindamistabel!L104:L106)</f>
        <v>Konfliktid on seotud ehitustegevustega, ühes kohas ka loomade karjatamisega.</v>
      </c>
    </row>
    <row r="30" spans="1:7" ht="270.60000000000002"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kaitsekorra/piirangute rangus; meetmetega seotud mõjud</v>
      </c>
      <c r="F30" s="156" t="str">
        <f>_xlfn.TEXTJOIN("; ",TRUE,_xlfn.UNIQUE(Hindamistabel!K107:K113))</f>
        <v>Keskkonnaameti dokumendihaldussüsteem, piirkondlik looduskaitse planeerimise spetsialist; Keskkonnaameti piirkondlik looduskaitse planeerimise spetsialist</v>
      </c>
      <c r="G30" s="157" t="str">
        <f>_xlfn.TEXTJOIN("; ",TRUE,Hindamistabel!L107:L113)</f>
        <v>Ei olda rahul, kui Keskkonnaamet ei anna kooskõlastust ehitamiseks elupaigatüübile.; Üks suvilaomanik on vastu tema maa lähedal loomade karjatamisele.</v>
      </c>
    </row>
    <row r="31" spans="1:7" ht="221.4"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Vähem kui pool (&lt;50%) planeeritud taastamistöödest on rakendatud</v>
      </c>
      <c r="F31" s="160" t="str">
        <f>_xlfn.TEXTJOIN("; ",TRUE,_xlfn.UNIQUE(Hindamistabel!K114:K118))</f>
        <v>kaitsekorralduskava, loodushoiutööde (sh RMK, ELF talgud) andmed</v>
      </c>
      <c r="G31" s="161" t="str">
        <f>_xlfn.TEXTJOIN("; ",TRUE,Hindamistabel!L114:L118)</f>
        <v xml:space="preserve">Kaitsekorralduskava on koostatud Natura alale, mis hõlmab mitut siseriiklikku kaitseala ja pole võimalik kindlaks teha, kui palju taastamistest on kavandatud maastikukaitsealale.  Maastikukaitsealal on taastatud ligikaudu 120 ha pärandniite. Arvestades, et  2025. a hooldati 37 % kõikidest pärandniitudest, võib eeldada, et üle poole vajavad veel rohkemat või vähemat taastamist. </v>
      </c>
    </row>
    <row r="32" spans="1:7" ht="98.4"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kaitsekorralduskava</v>
      </c>
      <c r="G32" s="161" t="str">
        <f>_xlfn.TEXTJOIN("; ",TRUE,Hindamistabel!L119:L123)</f>
        <v>Kaitsekorralduskavas ei ole maastikukaitsealal märgalade ja veekogude taastamisi planeeritud.</v>
      </c>
    </row>
    <row r="33" spans="1:7" ht="221.4"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Vähem kui pool (&lt;50%) hooldust vajavate koosluste pindalast on hooldusesse võetud.</v>
      </c>
      <c r="F33" s="160" t="str">
        <f>_xlfn.TEXTJOIN("; ",TRUE,_xlfn.UNIQUE(Hindamistabel!K124:K128))</f>
        <v>EELIS</v>
      </c>
      <c r="G33" s="161" t="str">
        <f>_xlfn.TEXTJOIN("; ",TRUE,Hindamistabel!L124:L128)</f>
        <v>Kaitsekorralduskavas ei ole kirjas, mitu ha pärandniite peab olema kaitsekorraldusperioodi lõpuks hoolduses, pindalad on antud mõnede niidutüüpide kohta, kuid ka neil ei ole eristatav, kui palju sellest on maastikukaitseala osa. Vastamisel on hindaja arvestanud, et  2025. a inventuuri järgi on maastikukaitsealal kaardistatud 321 ha ja hoolduses 132 ha (37%) pärandniite. Aastatel 2019-2022 hooldati üle 30 ha rohkem, hoolusest on välja langenud Udriku laid.</v>
      </c>
    </row>
    <row r="34" spans="1:7" ht="49.2"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kaitsekorralduskava</v>
      </c>
      <c r="G34" s="161" t="str">
        <f>_xlfn.TEXTJOIN("; ",TRUE,Hindamistabel!L129:L133)</f>
        <v xml:space="preserve">Kaitsekorralduskavas ei planeerita selliseid tegevusi. </v>
      </c>
    </row>
    <row r="35" spans="1:7" ht="123"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Kõik või enamik (≥90%) planeeritud meetmetest on ellu viidud. Kõik meetme aspektid on täidetud ja rakendatud.</v>
      </c>
      <c r="F35" s="160" t="str">
        <f>_xlfn.TEXTJOIN("; ",TRUE,_xlfn.UNIQUE(Hindamistabel!K134:K138))</f>
        <v>kaitsekorralduskava, Keskkonnaameti dokumendihaldussüsteem</v>
      </c>
      <c r="G35" s="161" t="str">
        <f>_xlfn.TEXTJOIN("; ",TRUE,Hindamistabel!L134:L138)</f>
        <v>Kavandatud ja tehtud on väikekiskjate jahti.</v>
      </c>
    </row>
    <row r="36" spans="1:7" ht="172.2" x14ac:dyDescent="0.4">
      <c r="A36" s="158" t="s">
        <v>301</v>
      </c>
      <c r="B36" s="159" t="s">
        <v>273</v>
      </c>
      <c r="C36" s="159" t="s">
        <v>196</v>
      </c>
      <c r="D36" s="171" t="s">
        <v>302</v>
      </c>
      <c r="E36" s="164" t="str">
        <f>IF(Hindamistabel!J139&lt;&gt;"",Hindamistabel!J139,"")</f>
        <v>Tegemata on erinevad linnustiku inventuurid (v.a riiklik seire) ja rendikarjade loomine rahaliste ressursside puudumise tõttu. Rendikarjade vajadus on tänapäevaks kadunud. Tegemata on kavade ja eeskirjadega seotud tegevused aja- ja inimressursi puudumise tõttu.</v>
      </c>
      <c r="F36" s="160" t="str">
        <f>_xlfn.TEXTJOIN("; ",TRUE,_xlfn.UNIQUE(Hindamistabel!K139:K139))</f>
        <v>EELIS, KESE, Keskkonnaameti dokumendihaldussüsteem, piirkondlik looduskaitse planeerimise spetsialist</v>
      </c>
      <c r="G36" s="161" t="str">
        <f>_xlfn.TEXTJOIN("; ",TRUE,Hindamistabel!L139:L139)</f>
        <v/>
      </c>
    </row>
    <row r="37" spans="1:7" ht="49.2"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Üle poole (50-90%) planeeritud meetmetest on rakendatud.</v>
      </c>
      <c r="F37" s="160" t="str">
        <f>_xlfn.TEXTJOIN("; ",TRUE,_xlfn.UNIQUE(Hindamistabel!K140:K144))</f>
        <v>EELIS, KESE</v>
      </c>
      <c r="G37" s="161" t="str">
        <f>_xlfn.TEXTJOIN("; ",TRUE,Hindamistabel!L140:L144)</f>
        <v/>
      </c>
    </row>
    <row r="38" spans="1:7" ht="147.6"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Keskkonnaameti dokumendihaldussüsteem, piirkondlik looduskaitse planeerimise spetsialist</v>
      </c>
      <c r="G38" s="161" t="str">
        <f>_xlfn.TEXTJOIN("; ",TRUE,Hindamistabel!L145:L149)</f>
        <v>Tegevuskava vaheanalüüsi pole tehtud, uut kaitsekorralduskava pole koostatud (on plaanis 2027. a), mõnede hoiualasse jäävate laidude maastikukaitsealasse arvamisega pole tegeletud.</v>
      </c>
    </row>
    <row r="39" spans="1:7" ht="73.8"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Kõik või enamik (≥90%) planeeritud meetmetest on ellu viidud. Kõik meetme aspektid on täidetud ja rakendatud.</v>
      </c>
      <c r="F39" s="160" t="str">
        <f>_xlfn.TEXTJOIN("; ",TRUE,_xlfn.UNIQUE(Hindamistabel!K150:K154))</f>
        <v>külastustaristu virtuaalkontor</v>
      </c>
      <c r="G39" s="161" t="str">
        <f>_xlfn.TEXTJOIN("; ",TRUE,Hindamistabel!L150:L154)</f>
        <v>Tähised on hooldatud.</v>
      </c>
    </row>
    <row r="40" spans="1:7" ht="98.4" x14ac:dyDescent="0.4">
      <c r="A40" s="158" t="s">
        <v>314</v>
      </c>
      <c r="B40" s="159" t="s">
        <v>273</v>
      </c>
      <c r="C40" s="159" t="s">
        <v>196</v>
      </c>
      <c r="D40" s="171" t="s">
        <v>315</v>
      </c>
      <c r="E40" s="164" t="str">
        <f>IF(Hindamistabel!J155&lt;&gt;"",Hindamistabel!J155,"")</f>
        <v>Teadaolevalt ei ole selliseid tegevusi tehtud</v>
      </c>
      <c r="F40" s="160" t="str">
        <f>_xlfn.TEXTJOIN("; ",TRUE,_xlfn.UNIQUE(Hindamistabel!K155:K155))</f>
        <v>kaitsekorralduskava, loodushoiutööde (sh RMK, ELF talgud) andmed</v>
      </c>
      <c r="G40" s="161" t="str">
        <f>_xlfn.TEXTJOIN("; ",TRUE,Hindamistabel!L155:L155)</f>
        <v/>
      </c>
    </row>
    <row r="41" spans="1:7" ht="409.6"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Vähem kui poolte (&lt;50%) (suunis)liikide seisund on stabiilne või paranenud </v>
      </c>
      <c r="F41" s="160" t="str">
        <f>_xlfn.TEXTJOIN("; ",TRUE,_xlfn.UNIQUE(Hindamistabel!K156:K160))</f>
        <v>EELIS, KESE, eElurikkus</v>
      </c>
      <c r="G41" s="161" t="str">
        <f>_xlfn.TEXTJOIN("; ",TRUE,Hindamistabel!L156:L160)</f>
        <v>Kaitseväärtuseks on 38 liiki - kõik on linnud. Vastavalt juhistele lähtutakse seisundi hindamisel suunisliikidest, mille väljavalimisel on arvestatud liigi ohustatust, erinevate elupaikade kasutust ja et oleks andmeid, mille alusel seisundit hinnata.  Andmete puudumine on oluline probleem. Mitme kaitseväärtuseks oleva liigi kohta andmed kaitseala piires puuduvad. Suunisliigid, mille alusel seisundit hinnati on: 1. Valgepõsk-lagle, seisund halvenev. Väljavõte Keskkonnaagentuuri koostatud väikeste meresaarte haudelinnustiku 2024. a. seirest "Valgepõsk-lagle Kübassaare seirealale iseloomulikuks liigiks on valgepõsk-lagle, kelle arvukus on aasta-aastalt langenud, jäädes viimastel ajal stabiilselt madalaks. Pesitseda üritavate laglede arv oleks nagu tõusnud, kuid samas oli Pihlalaiul olevatest pesadest 19 tühjad ja 6 selgelt rüüstatud. Varasemal laglesaarel Tumalaiul oli ainult üks valgepõsk-lagle paar." 2. Tõmmukajakas, seisund jätkuvalt halb, pole kaitsekorraldusperioodil registreeritud mitte ühelgi korral. 3. Liivatüll, seisund halvenenud. Seirekohtades Põiksäärel, Pihlalaiul, Tumalaiul, Risti ja Süsime nasval pole alates 2020. aastast enam registreeritud, enne seda on igas kohas olnud 1-2 paari. 4. Roo-loorkull, seisund stabiilne, 1 paar. 5. Randtiir, seisund halvenenud. 2024. a ei leitud üheski seirealas, 2022. a registreeriti seirepunktides kokku 40 paari, 2015. a 120, 2017. a 77 paari.  Seisundihinnangud on antud seireandmete arvukuse järgi, valgepõsk-lagle oma seirearuandes oleva selgitava teksti alusel.</v>
      </c>
    </row>
    <row r="42" spans="1:7" ht="73.8"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172.2" x14ac:dyDescent="0.4">
      <c r="A43" s="158" t="s">
        <v>325</v>
      </c>
      <c r="B43" s="159" t="s">
        <v>273</v>
      </c>
      <c r="C43" s="159" t="s">
        <v>317</v>
      </c>
      <c r="D43" s="171" t="s">
        <v>433</v>
      </c>
      <c r="E43" s="164" t="str">
        <f>IF(Hindamistabel!J162&lt;&gt;"",Hindamistabel!J162,"")</f>
        <v>Kuna vastavalt juhistele tuleb lugeda halvenenuks selliste liikide seisund, mille kohta andmed puuduvad, saab halvenenuks lugeda valdava osa kaitseväärtuseks olevate lindude seisundi. Oluliseks probleemiks on andmete puudumine. Seirearuannete alusel on vähenenud nt valgepõsk-lagle, randtiiru, liivatülli ja tõmmukajaka arvukus.</v>
      </c>
      <c r="F43" s="160" t="str">
        <f>IF(Hindamistabel!K162&lt;&gt;"",Hindamistabel!K162,"")</f>
        <v>EELIS, KESE</v>
      </c>
      <c r="G43" s="161" t="str">
        <f>IF(Hindamistabel!L162&lt;&gt;"",Hindamistabel!L162,"")</f>
        <v/>
      </c>
    </row>
    <row r="44" spans="1:7" ht="147.6" x14ac:dyDescent="0.4">
      <c r="A44" s="158" t="s">
        <v>328</v>
      </c>
      <c r="B44" s="159" t="s">
        <v>273</v>
      </c>
      <c r="C44" s="159" t="s">
        <v>317</v>
      </c>
      <c r="D44" s="171" t="s">
        <v>434</v>
      </c>
      <c r="E44" s="164" t="str">
        <f>IF(Hindamistabel!J163&lt;&gt;"",Hindamistabel!J163,"")</f>
        <v>Seirearuande järgi on probleemiks häirimine inimeste poolt ja pesade rüüstamine rebaste poolt. Vajalik on rebased laidudelt eemale hoida ning teha järelevalvet ja teavitustööd kehtivast liikumispiirangust Merelaidude sihtkaitsevööndis. Kaaluda (analüüsida) võib ka liikumispiirangu ala ja/või aja laiendamist</v>
      </c>
      <c r="F44" s="160" t="str">
        <f>IF(Hindamistabel!K163&lt;&gt;"",Hindamistabel!K163,"")</f>
        <v>KESE, hindaja arvamus</v>
      </c>
      <c r="G44" s="161" t="str">
        <f>IF(Hindamistabel!L163&lt;&gt;"",Hindamistabel!L163,"")</f>
        <v/>
      </c>
    </row>
    <row r="45" spans="1:7" ht="49.2"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Üle poolte (50-90%) kaitseväärtuste seisund on paranenud või jäänud samaks.</v>
      </c>
      <c r="F45" s="160" t="str">
        <f>_xlfn.TEXTJOIN("; ",TRUE,_xlfn.UNIQUE(Hindamistabel!K164:K168))</f>
        <v>EELIS</v>
      </c>
      <c r="G45" s="161" t="str">
        <f>_xlfn.TEXTJOIN("; ",TRUE,Hindamistabel!L164:L168)</f>
        <v>Kaitseväärtuseks on 17 elupaigatüüpi, millest kolme seisund on halvenenud. Peamiselt on seisund jäänud stabiilseks ning rannaniitude (1630*) ja kuivade lubjarikkal mullal niitude (6210) seisund on paranenud nende hooldamise tõttu.</v>
      </c>
    </row>
    <row r="46" spans="1:7" ht="73.8" x14ac:dyDescent="0.4">
      <c r="A46" s="158" t="s">
        <v>335</v>
      </c>
      <c r="B46" s="159" t="s">
        <v>273</v>
      </c>
      <c r="C46" s="159" t="s">
        <v>317</v>
      </c>
      <c r="D46" s="171" t="s">
        <v>435</v>
      </c>
      <c r="E46" s="164" t="str">
        <f>IF(Hindamistabel!J169&lt;&gt;"",Hindamistabel!J169,"")</f>
        <v/>
      </c>
      <c r="F46" s="160" t="str">
        <f>IF(Hindamistabel!K169&lt;&gt;"",Hindamistabel!K169,"")</f>
        <v/>
      </c>
      <c r="G46" s="161" t="str">
        <f>IF(Hindamistabel!L169&lt;&gt;"",Hindamistabel!L169,"")</f>
        <v/>
      </c>
    </row>
    <row r="47" spans="1:7" ht="49.2" x14ac:dyDescent="0.4">
      <c r="A47" s="158" t="s">
        <v>337</v>
      </c>
      <c r="B47" s="159" t="s">
        <v>273</v>
      </c>
      <c r="C47" s="159" t="s">
        <v>317</v>
      </c>
      <c r="D47" s="171" t="s">
        <v>436</v>
      </c>
      <c r="E47" s="164" t="str">
        <f>IF(Hindamistabel!J170&lt;&gt;"",Hindamistabel!J170,"")</f>
        <v>Halvenenud on alvarite (6280*) seisund, millest osa hinnati hooldamatuse tagajärjel väga tihedaks kasvamise tõttu kadastikeks. Halvenenud on ka kadastike (5130) seisund, mille pindala 2025. a inventuuri järgi on küll suurenenud, kuid see on tingitud täpsemast kaardistamisest ja alvartre kinnikasvamisest. Kadastike esinduslikkus ja looduskaitseline seisund on võrreldes varasema kaardistusega langenud heast (B) arvestatavaks (C). Halvenenuks tuleb lugeda ka väikesaarte seisund, seda osaliselt andmete puudumise tõttu (vajalik oleks kõik need üle hinnata, eelmisest hndamisest on möödas üle 10 aasta) ja haudelinnustiku seire aruandes on märgitud ebaseaduslik ehitustegevus.</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Vajalik on alvarid ja kadastikud taastada ja neid hooldama hakata. Teha ülepinnaline väikesaarte seisundi hindamine vähemalt üks kord kümne aasta jooksul.</v>
      </c>
      <c r="F48" s="160" t="str">
        <f>IF(Hindamistabel!K171&lt;&gt;"",Hindamistabel!K171,"")</f>
        <v>EELIS, hindaja teadmised</v>
      </c>
      <c r="G48" s="161" t="str">
        <f>IF(Hindamistabel!L171&lt;&gt;"",Hindamistabel!L171,"")</f>
        <v/>
      </c>
    </row>
    <row r="49" spans="1:7" ht="246"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",TRUE,_xlfn.UNIQUE(Hindamistabel!K173:K175))</f>
        <v>Keskkonnaagentuur, ELME kaardikihid</v>
      </c>
      <c r="G49" s="161" t="str">
        <f>_xlfn.TEXTJOIN("; ",TRUE,Hindamistabel!L173:L175)</f>
        <v>Hindamisel on lähtutud suunised vastamiseseks sellest osast, mida teha siis, kui muutust pole võimalik hinnata. Kübassaare maastikukaitseala hindepunktid nelja ökosüsteemi teenuse (mulla org C, elupaigahüve, tolmeldamine, vee reguleerimisvõime) kaardi alusel on 7,13 (keskmine). Tulenevalt ELME kaardikihtidest põhineb hinnang ainult kaitseala maismaaosal (u 86% kogupindalast).</v>
      </c>
    </row>
    <row r="50" spans="1:7" ht="196.8"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hea või paranenud</v>
      </c>
      <c r="F50" s="160" t="str">
        <f>_xlfn.TEXTJOIN("; ",TRUE,_xlfn.UNIQUE(Hindamistabel!K176:K179))</f>
        <v>Keskkonnaagentuur, ELME kaardikihid</v>
      </c>
      <c r="G50" s="161" t="str">
        <f>_xlfn.TEXTJOIN("; ",TRUE,Hindamistabel!L176:L179)</f>
        <v>Hindamisel on lähtutud suunised vastamiseseks sellest osast, mida teha siis, kui muutust pole võimalik hinnata. Kübassaare maastikukaitseala sidususe hindepunktid ELME kaardikihtide alusel on 78,82 (hea). Tulenevalt ELME kaardikihtidest põhineb hinnang ainult kaitseala maismaaosal (u 86% kogupindalast).</v>
      </c>
    </row>
    <row r="51" spans="1:7" ht="73.8"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Jah, on tuvastatud kaitsekorra rikkumisi </v>
      </c>
      <c r="F51" s="160" t="str">
        <f>_xlfn.TEXTJOIN("; ",TRUE,_xlfn.UNIQUE(Hindamistabel!K180:K182))</f>
        <v>OKAS, väärteomenetluse portaal</v>
      </c>
      <c r="G51" s="161" t="str">
        <f>_xlfn.TEXTJOIN("; ",TRUE,Hindamistabel!L180:L182)</f>
        <v>Sõidukiga sõitmine rannas</v>
      </c>
    </row>
    <row r="52" spans="1:7" ht="221.4"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Ei oska vastata</v>
      </c>
      <c r="F52" s="160" t="str">
        <f>_xlfn.TEXTJOIN("; ",TRUE,_xlfn.UNIQUE(Hindamistabel!K183:K185))</f>
        <v>OKAS, väärteomenetluse portaal, hindaja arvamus</v>
      </c>
      <c r="G52" s="161" t="str">
        <f>_xlfn.TEXTJOIN("; ",TRUE,Hindamistabel!L183:L185)</f>
        <v>Üks kord on tuvastatud sõidukiga sõitmine randa vee lähedale tõenäoliselt paadi merrelaskmiseks. Tegemist ei olnud ulatusliku maa läbimisega ja rohkem pole kaitsealal seda tüüpi rikkumisi tuvastatud. Rikkumine hinnati väheoluliseks. Ulatuslik ja mitmekordne sõidukiga sõitmine rannas võib kahjustada muuhulgas ka kaitseväärtuseks seatud elupaigatüüpe.</v>
      </c>
    </row>
    <row r="53" spans="1:7" ht="73.8"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Riigi Teataja, hindaja arvamus</v>
      </c>
      <c r="G53" s="161" t="str">
        <f>_xlfn.TEXTJOIN("; ",TRUE,Hindamistabel!L186:L190)</f>
        <v/>
      </c>
    </row>
    <row r="54" spans="1:7" ht="73.8"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196.8"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Riigi Teataja, EELIS</v>
      </c>
      <c r="G55" s="161" t="str">
        <f>_xlfn.TEXTJOIN("; ",TRUE,Hindamistabel!L192:L196)</f>
        <v>Elupaigatüübid, mis on kaitseväärtuseks aga pole alal inventeeritud, tuleks kaitseväärtuste hulgast eemaldada. Need on puisniidud (6530*), vanad loodsumetsad (9010*) ning soostuvad ja soo-lehtmetsad (9080*).  Lisada liigirikkad madalsood (7230) ja puiskarjamaad (9070), mida on kumbagi üle 20 ha. Kaitseväärtuseks on roherähn, kelle elupaika pole registreeritud, võiks eemaldada kaitseväärtuste hulgast. Võiks kaaluda emaputke ja liht-randpunga lisamist kaitseväärtuste hulka.</v>
      </c>
    </row>
    <row r="56" spans="1:7" ht="98.4" x14ac:dyDescent="0.4">
      <c r="A56" s="158" t="s">
        <v>404</v>
      </c>
      <c r="B56" s="159" t="s">
        <v>273</v>
      </c>
      <c r="C56" s="159" t="s">
        <v>317</v>
      </c>
      <c r="D56" s="171" t="s">
        <v>439</v>
      </c>
      <c r="E56" s="164" t="str">
        <f>IF(Hindamistabel!J197&lt;&gt;"",Hindamistabel!J197,"")</f>
        <v>Elupaigatüübid, mis on kaitseväärtuseks aga pole alal inventeeritud, tuleks kaitseväärtuste hulgast eemaldada. Need on puisniidud (6530*), vanad loodsumetsad (9010*) ning soostuvad ja soo-lehtmetsad (9080*).  Lisada liigirikkad madalsood (7230) ja puiskarjamaad (9070), mida on kumbagi üle 20 ha. Kaitseväärtuseks on roherähn, kelle elupaika pole registreeritud, võiks eemaldada kaitseväärtuste hulgast. Võiks kaaluda emaputke ja liht-randpunga lisamist kaitseväärtuste hulka.</v>
      </c>
      <c r="F56" s="160" t="str">
        <f>IF(Hindamistabel!K197&lt;&gt;"",Hindamistabel!K197,"")</f>
        <v>Riigi Teataja, EELIS</v>
      </c>
      <c r="G56" s="161" t="str">
        <f>IF(Hindamistabel!L197&lt;&gt;"",Hindamistabel!L197,"")</f>
        <v/>
      </c>
    </row>
    <row r="57" spans="1:7" ht="103.5" customHeight="1" x14ac:dyDescent="0.4">
      <c r="A57" s="165">
        <v>20</v>
      </c>
      <c r="B57" s="166" t="s">
        <v>55</v>
      </c>
      <c r="C57" s="166" t="s">
        <v>55</v>
      </c>
      <c r="D57" s="173" t="s">
        <v>371</v>
      </c>
      <c r="E57" s="168" t="str">
        <f>IF(Hindamistabel!J198&lt;&gt;"",Hindamistabel!J198,"")</f>
        <v>Muud 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5452626-9D1D-4ABB-A9FC-A3AB3C223598}">
  <ds:schemaRefs>
    <ds:schemaRef ds:uri="http://schemas.microsoft.com/sharepoint/v3/contenttype/forms"/>
  </ds:schemaRefs>
</ds:datastoreItem>
</file>

<file path=customXml/itemProps3.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Liggi Namm</cp:lastModifiedBy>
  <cp:revision/>
  <dcterms:created xsi:type="dcterms:W3CDTF">2011-01-19T10:59:21Z</dcterms:created>
  <dcterms:modified xsi:type="dcterms:W3CDTF">2026-06-09T08:44:17Z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